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8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DataScience\[DEIA]\[DEBA]\Project-KTXForecasting\Result\"/>
    </mc:Choice>
  </mc:AlternateContent>
  <xr:revisionPtr revIDLastSave="0" documentId="13_ncr:1_{2F893917-1DE4-4B96-A69A-BC18BFF289D4}" xr6:coauthVersionLast="47" xr6:coauthVersionMax="47" xr10:uidLastSave="{00000000-0000-0000-0000-000000000000}"/>
  <bookViews>
    <workbookView xWindow="-110" yWindow="-110" windowWidth="38620" windowHeight="21100" activeTab="4" xr2:uid="{00000000-000D-0000-FFFF-FFFF00000000}"/>
  </bookViews>
  <sheets>
    <sheet name="Evaluation" sheetId="1" r:id="rId1"/>
    <sheet name="Evaluation_Tuning" sheetId="23" r:id="rId2"/>
    <sheet name="Performance" sheetId="21" r:id="rId3"/>
    <sheet name="Forecasting" sheetId="2" r:id="rId4"/>
    <sheet name="Forecasting_Tuning" sheetId="22" r:id="rId5"/>
    <sheet name="Forecasting_TuningSorting" sheetId="24" r:id="rId6"/>
    <sheet name="경부선_전체" sheetId="3" r:id="rId7"/>
    <sheet name="경부선_주말" sheetId="4" r:id="rId8"/>
    <sheet name="경부선_주중" sheetId="5" r:id="rId9"/>
    <sheet name="경전선_전체" sheetId="6" r:id="rId10"/>
    <sheet name="경전선_주말" sheetId="7" r:id="rId11"/>
    <sheet name="경전선_주중" sheetId="8" r:id="rId12"/>
    <sheet name="동해선_전체" sheetId="9" r:id="rId13"/>
    <sheet name="동해선_주말" sheetId="10" r:id="rId14"/>
    <sheet name="동해선_주중" sheetId="11" r:id="rId15"/>
    <sheet name="전라선_전체" sheetId="14" r:id="rId16"/>
    <sheet name="전라선_주말" sheetId="15" r:id="rId17"/>
    <sheet name="전라선_주중" sheetId="16" r:id="rId18"/>
    <sheet name="호남선_전체" sheetId="17" r:id="rId19"/>
    <sheet name="호남선_주말" sheetId="18" r:id="rId20"/>
    <sheet name="호남선_주중" sheetId="19" r:id="rId2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23" i="24" l="1"/>
  <c r="P22" i="24"/>
  <c r="P14" i="24"/>
  <c r="P13" i="24"/>
  <c r="O24" i="24"/>
  <c r="O22" i="24"/>
  <c r="O16" i="24"/>
  <c r="O13" i="24"/>
  <c r="O21" i="24"/>
  <c r="O19" i="24"/>
  <c r="N23" i="24"/>
  <c r="N22" i="24"/>
  <c r="N14" i="24"/>
  <c r="N13" i="24"/>
  <c r="M22" i="24"/>
  <c r="M20" i="24"/>
  <c r="L22" i="24"/>
  <c r="L16" i="24"/>
  <c r="L13" i="24"/>
  <c r="K23" i="24"/>
  <c r="K22" i="24"/>
  <c r="K14" i="24"/>
  <c r="K13" i="24"/>
  <c r="J22" i="24"/>
  <c r="J17" i="24"/>
  <c r="J13" i="24"/>
  <c r="I21" i="24"/>
  <c r="I22" i="24"/>
  <c r="I24" i="24"/>
  <c r="I13" i="24"/>
  <c r="H14" i="24"/>
  <c r="H13" i="24"/>
  <c r="G20" i="24"/>
  <c r="G22" i="24"/>
  <c r="G17" i="24"/>
  <c r="G13" i="24"/>
  <c r="F21" i="24"/>
  <c r="F22" i="24"/>
  <c r="F24" i="24"/>
  <c r="F13" i="24"/>
  <c r="E23" i="24"/>
  <c r="E22" i="24"/>
  <c r="E14" i="24"/>
  <c r="E13" i="24"/>
  <c r="D17" i="24"/>
  <c r="D22" i="24"/>
  <c r="D13" i="24"/>
  <c r="C24" i="24"/>
  <c r="C22" i="24"/>
  <c r="C16" i="24"/>
  <c r="C13" i="24"/>
  <c r="B23" i="24"/>
  <c r="B22" i="24"/>
  <c r="B14" i="24"/>
  <c r="B13" i="24"/>
  <c r="P24" i="24"/>
  <c r="N24" i="24"/>
  <c r="M24" i="24"/>
  <c r="L24" i="24"/>
  <c r="K24" i="24"/>
  <c r="J24" i="24"/>
  <c r="H24" i="24"/>
  <c r="G24" i="24"/>
  <c r="E24" i="24"/>
  <c r="D24" i="24"/>
  <c r="B24" i="24"/>
  <c r="O23" i="24"/>
  <c r="M23" i="24"/>
  <c r="L23" i="24"/>
  <c r="J23" i="24"/>
  <c r="I23" i="24"/>
  <c r="H23" i="24"/>
  <c r="G23" i="24"/>
  <c r="F23" i="24"/>
  <c r="D23" i="24"/>
  <c r="C23" i="24"/>
  <c r="H22" i="24"/>
  <c r="P21" i="24"/>
  <c r="N21" i="24"/>
  <c r="M21" i="24"/>
  <c r="L21" i="24"/>
  <c r="K21" i="24"/>
  <c r="J21" i="24"/>
  <c r="H21" i="24"/>
  <c r="G21" i="24"/>
  <c r="E21" i="24"/>
  <c r="D21" i="24"/>
  <c r="C21" i="24"/>
  <c r="B21" i="24"/>
  <c r="P20" i="24"/>
  <c r="O20" i="24"/>
  <c r="N20" i="24"/>
  <c r="L20" i="24"/>
  <c r="K20" i="24"/>
  <c r="J20" i="24"/>
  <c r="I20" i="24"/>
  <c r="H20" i="24"/>
  <c r="F20" i="24"/>
  <c r="E20" i="24"/>
  <c r="D20" i="24"/>
  <c r="C20" i="24"/>
  <c r="B20" i="24"/>
  <c r="P19" i="24"/>
  <c r="N19" i="24"/>
  <c r="M19" i="24"/>
  <c r="L19" i="24"/>
  <c r="K19" i="24"/>
  <c r="J19" i="24"/>
  <c r="I19" i="24"/>
  <c r="H19" i="24"/>
  <c r="G19" i="24"/>
  <c r="F19" i="24"/>
  <c r="E19" i="24"/>
  <c r="D19" i="24"/>
  <c r="C19" i="24"/>
  <c r="B19" i="24"/>
  <c r="P18" i="24"/>
  <c r="O18" i="24"/>
  <c r="N18" i="24"/>
  <c r="M18" i="24"/>
  <c r="L18" i="24"/>
  <c r="K18" i="24"/>
  <c r="J18" i="24"/>
  <c r="I18" i="24"/>
  <c r="H18" i="24"/>
  <c r="G18" i="24"/>
  <c r="F18" i="24"/>
  <c r="E18" i="24"/>
  <c r="D18" i="24"/>
  <c r="C18" i="24"/>
  <c r="B18" i="24"/>
  <c r="P17" i="24"/>
  <c r="O17" i="24"/>
  <c r="N17" i="24"/>
  <c r="M17" i="24"/>
  <c r="L17" i="24"/>
  <c r="K17" i="24"/>
  <c r="I17" i="24"/>
  <c r="H17" i="24"/>
  <c r="F17" i="24"/>
  <c r="E17" i="24"/>
  <c r="C17" i="24"/>
  <c r="B17" i="24"/>
  <c r="P16" i="24"/>
  <c r="N16" i="24"/>
  <c r="M16" i="24"/>
  <c r="K16" i="24"/>
  <c r="J16" i="24"/>
  <c r="I16" i="24"/>
  <c r="H16" i="24"/>
  <c r="G16" i="24"/>
  <c r="F16" i="24"/>
  <c r="E16" i="24"/>
  <c r="D16" i="24"/>
  <c r="B16" i="24"/>
  <c r="P15" i="24"/>
  <c r="O15" i="24"/>
  <c r="N15" i="24"/>
  <c r="M15" i="24"/>
  <c r="L15" i="24"/>
  <c r="K15" i="24"/>
  <c r="J15" i="24"/>
  <c r="I15" i="24"/>
  <c r="H15" i="24"/>
  <c r="G15" i="24"/>
  <c r="F15" i="24"/>
  <c r="E15" i="24"/>
  <c r="D15" i="24"/>
  <c r="C15" i="24"/>
  <c r="B15" i="24"/>
  <c r="O14" i="24"/>
  <c r="M14" i="24"/>
  <c r="L14" i="24"/>
  <c r="J14" i="24"/>
  <c r="I14" i="24"/>
  <c r="G14" i="24"/>
  <c r="F14" i="24"/>
  <c r="D14" i="24"/>
  <c r="C14" i="24"/>
  <c r="M13" i="24"/>
  <c r="O14" i="22"/>
  <c r="P14" i="22"/>
  <c r="O15" i="22"/>
  <c r="P15" i="22"/>
  <c r="O16" i="22"/>
  <c r="P16" i="22"/>
  <c r="O17" i="22"/>
  <c r="P17" i="22"/>
  <c r="O18" i="22"/>
  <c r="P18" i="22"/>
  <c r="O19" i="22"/>
  <c r="P19" i="22"/>
  <c r="O20" i="22"/>
  <c r="P20" i="22"/>
  <c r="O21" i="22"/>
  <c r="P21" i="22"/>
  <c r="O22" i="22"/>
  <c r="P22" i="22"/>
  <c r="O23" i="22"/>
  <c r="P23" i="22"/>
  <c r="O24" i="22"/>
  <c r="P24" i="22"/>
  <c r="P13" i="22"/>
  <c r="O13" i="22"/>
  <c r="N14" i="22"/>
  <c r="N15" i="22"/>
  <c r="N16" i="22"/>
  <c r="N17" i="22"/>
  <c r="N18" i="22"/>
  <c r="N19" i="22"/>
  <c r="N20" i="22"/>
  <c r="N21" i="22"/>
  <c r="N22" i="22"/>
  <c r="N23" i="22"/>
  <c r="N24" i="22"/>
  <c r="N13" i="22"/>
  <c r="I14" i="22"/>
  <c r="I15" i="22"/>
  <c r="I16" i="22"/>
  <c r="I17" i="22"/>
  <c r="I18" i="22"/>
  <c r="I19" i="22"/>
  <c r="I20" i="22"/>
  <c r="I21" i="22"/>
  <c r="I22" i="22"/>
  <c r="I23" i="22"/>
  <c r="I24" i="22"/>
  <c r="I13" i="22"/>
  <c r="H14" i="22"/>
  <c r="H15" i="22"/>
  <c r="H16" i="22"/>
  <c r="H17" i="22"/>
  <c r="H18" i="22"/>
  <c r="H19" i="22"/>
  <c r="H20" i="22"/>
  <c r="H21" i="22"/>
  <c r="H22" i="22"/>
  <c r="H23" i="22"/>
  <c r="H24" i="22"/>
  <c r="H13" i="22"/>
  <c r="E14" i="22"/>
  <c r="E15" i="22"/>
  <c r="E16" i="22"/>
  <c r="E17" i="22"/>
  <c r="E18" i="22"/>
  <c r="E19" i="22"/>
  <c r="E20" i="22"/>
  <c r="E21" i="22"/>
  <c r="E22" i="22"/>
  <c r="E23" i="22"/>
  <c r="E24" i="22"/>
  <c r="E13" i="22"/>
  <c r="F14" i="22"/>
  <c r="G14" i="22"/>
  <c r="F15" i="22"/>
  <c r="G15" i="22"/>
  <c r="F16" i="22"/>
  <c r="G16" i="22"/>
  <c r="F17" i="22"/>
  <c r="G17" i="22"/>
  <c r="F18" i="22"/>
  <c r="G18" i="22"/>
  <c r="F19" i="22"/>
  <c r="G19" i="22"/>
  <c r="F20" i="22"/>
  <c r="G20" i="22"/>
  <c r="F21" i="22"/>
  <c r="G21" i="22"/>
  <c r="F22" i="22"/>
  <c r="G22" i="22"/>
  <c r="F23" i="22"/>
  <c r="G23" i="22"/>
  <c r="F24" i="22"/>
  <c r="G24" i="22"/>
  <c r="G13" i="22"/>
  <c r="F13" i="22"/>
  <c r="L14" i="22"/>
  <c r="M14" i="22"/>
  <c r="L15" i="22"/>
  <c r="M15" i="22"/>
  <c r="L16" i="22"/>
  <c r="M16" i="22"/>
  <c r="L17" i="22"/>
  <c r="M17" i="22"/>
  <c r="L18" i="22"/>
  <c r="M18" i="22"/>
  <c r="L19" i="22"/>
  <c r="M19" i="22"/>
  <c r="L20" i="22"/>
  <c r="M20" i="22"/>
  <c r="L21" i="22"/>
  <c r="M21" i="22"/>
  <c r="L22" i="22"/>
  <c r="M22" i="22"/>
  <c r="L23" i="22"/>
  <c r="M23" i="22"/>
  <c r="L24" i="22"/>
  <c r="M24" i="22"/>
  <c r="M13" i="22"/>
  <c r="L13" i="22"/>
  <c r="J14" i="22"/>
  <c r="J15" i="22"/>
  <c r="J16" i="22"/>
  <c r="J17" i="22"/>
  <c r="J18" i="22"/>
  <c r="J19" i="22"/>
  <c r="J20" i="22"/>
  <c r="J21" i="22"/>
  <c r="J22" i="22"/>
  <c r="J23" i="22"/>
  <c r="J24" i="22"/>
  <c r="J13" i="22"/>
  <c r="S2" i="23" s="1"/>
  <c r="E10" i="23" s="1"/>
  <c r="G10" i="23" s="1"/>
  <c r="R2" i="23"/>
  <c r="E9" i="23" s="1"/>
  <c r="G9" i="23" s="1"/>
  <c r="P2" i="23"/>
  <c r="E7" i="23" s="1"/>
  <c r="G7" i="23" s="1"/>
  <c r="K14" i="22"/>
  <c r="K15" i="22"/>
  <c r="K16" i="22"/>
  <c r="K17" i="22"/>
  <c r="K18" i="22"/>
  <c r="K19" i="22"/>
  <c r="K20" i="22"/>
  <c r="K21" i="22"/>
  <c r="K22" i="22"/>
  <c r="K23" i="22"/>
  <c r="K24" i="22"/>
  <c r="K13" i="22"/>
  <c r="C14" i="22"/>
  <c r="C15" i="22"/>
  <c r="C16" i="22"/>
  <c r="C17" i="22"/>
  <c r="C18" i="22"/>
  <c r="C19" i="22"/>
  <c r="C20" i="22"/>
  <c r="C21" i="22"/>
  <c r="C22" i="22"/>
  <c r="C23" i="22"/>
  <c r="C24" i="22"/>
  <c r="C13" i="22"/>
  <c r="D14" i="22"/>
  <c r="D15" i="22"/>
  <c r="D16" i="22"/>
  <c r="D17" i="22"/>
  <c r="D18" i="22"/>
  <c r="D19" i="22"/>
  <c r="D20" i="22"/>
  <c r="D21" i="22"/>
  <c r="D22" i="22"/>
  <c r="D23" i="22"/>
  <c r="D24" i="22"/>
  <c r="D13" i="22"/>
  <c r="B14" i="22"/>
  <c r="B15" i="22"/>
  <c r="B16" i="22"/>
  <c r="B17" i="22"/>
  <c r="B18" i="22"/>
  <c r="B19" i="22"/>
  <c r="B20" i="22"/>
  <c r="B21" i="22"/>
  <c r="B22" i="22"/>
  <c r="B23" i="22"/>
  <c r="B24" i="22"/>
  <c r="B13" i="22"/>
  <c r="Y2" i="23" l="1"/>
  <c r="E16" i="23" s="1"/>
  <c r="F16" i="23" s="1"/>
  <c r="U2" i="23"/>
  <c r="E12" i="23" s="1"/>
  <c r="V2" i="23"/>
  <c r="E13" i="23" s="1"/>
  <c r="F13" i="23" s="1"/>
  <c r="X2" i="23"/>
  <c r="E15" i="23" s="1"/>
  <c r="F15" i="23" s="1"/>
  <c r="G12" i="23"/>
  <c r="F12" i="23"/>
  <c r="W2" i="23"/>
  <c r="E14" i="23" s="1"/>
  <c r="F14" i="23" s="1"/>
  <c r="T2" i="23"/>
  <c r="E11" i="23" s="1"/>
  <c r="M2" i="23"/>
  <c r="E4" i="23" s="1"/>
  <c r="F4" i="23" s="1"/>
  <c r="K2" i="23"/>
  <c r="E2" i="23" s="1"/>
  <c r="G2" i="23" s="1"/>
  <c r="O2" i="23"/>
  <c r="E6" i="23" s="1"/>
  <c r="G6" i="23" s="1"/>
  <c r="G13" i="23"/>
  <c r="Q2" i="23"/>
  <c r="E8" i="23" s="1"/>
  <c r="G8" i="23" s="1"/>
  <c r="N2" i="23"/>
  <c r="E5" i="23" s="1"/>
  <c r="G5" i="23" s="1"/>
  <c r="L2" i="23"/>
  <c r="E3" i="23" s="1"/>
  <c r="F3" i="23" s="1"/>
  <c r="F2" i="23"/>
  <c r="F10" i="23"/>
  <c r="F9" i="23"/>
  <c r="F7" i="23"/>
  <c r="G4" i="23"/>
  <c r="G16" i="23" l="1"/>
  <c r="F6" i="23"/>
  <c r="G14" i="23"/>
  <c r="G15" i="23"/>
  <c r="F11" i="23"/>
  <c r="G11" i="23"/>
  <c r="F8" i="23"/>
  <c r="F5" i="23"/>
  <c r="G3" i="23"/>
</calcChain>
</file>

<file path=xl/sharedStrings.xml><?xml version="1.0" encoding="utf-8"?>
<sst xmlns="http://schemas.openxmlformats.org/spreadsheetml/2006/main" count="252" uniqueCount="40">
  <si>
    <t>2019년</t>
  </si>
  <si>
    <t>2024년</t>
  </si>
  <si>
    <t>2025년</t>
  </si>
  <si>
    <t>증감율%(2019-2025)</t>
  </si>
  <si>
    <t>증감율%(2024-2025)</t>
  </si>
  <si>
    <t>알고리즘순위</t>
  </si>
  <si>
    <t>주운행선</t>
  </si>
  <si>
    <t>전체주중주말</t>
  </si>
  <si>
    <t>경부선</t>
  </si>
  <si>
    <t>경전선</t>
  </si>
  <si>
    <t>동해선</t>
  </si>
  <si>
    <t>전라선</t>
  </si>
  <si>
    <t>호남선</t>
  </si>
  <si>
    <t>전체</t>
  </si>
  <si>
    <t>주말</t>
  </si>
  <si>
    <t>주중</t>
  </si>
  <si>
    <t>TCN</t>
  </si>
  <si>
    <t>LSTM</t>
  </si>
  <si>
    <t>DilatedRNN</t>
  </si>
  <si>
    <t>RNN</t>
  </si>
  <si>
    <t>XGBoost</t>
  </si>
  <si>
    <t>GRU</t>
  </si>
  <si>
    <t>ds</t>
  </si>
  <si>
    <t>경부선</t>
    <phoneticPr fontId="3" type="noConversion"/>
  </si>
  <si>
    <t>전체</t>
    <phoneticPr fontId="3" type="noConversion"/>
  </si>
  <si>
    <t>주말</t>
    <phoneticPr fontId="3" type="noConversion"/>
  </si>
  <si>
    <t>주중</t>
    <phoneticPr fontId="3" type="noConversion"/>
  </si>
  <si>
    <t>경전선</t>
    <phoneticPr fontId="3" type="noConversion"/>
  </si>
  <si>
    <t>동해선</t>
    <phoneticPr fontId="3" type="noConversion"/>
  </si>
  <si>
    <t>전라선</t>
    <phoneticPr fontId="3" type="noConversion"/>
  </si>
  <si>
    <t>호남선</t>
    <phoneticPr fontId="3" type="noConversion"/>
  </si>
  <si>
    <t>전처리방향</t>
  </si>
  <si>
    <t>변수수</t>
  </si>
  <si>
    <t>알고리즘</t>
  </si>
  <si>
    <t>MSPE</t>
  </si>
  <si>
    <t>MAPE</t>
  </si>
  <si>
    <t>MedAPE</t>
  </si>
  <si>
    <t>LightGBM</t>
  </si>
  <si>
    <t>FUTR8+LAG0</t>
  </si>
  <si>
    <t>FUTR8+LAG12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</si>
</sst>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yyyy\-mm\-dd\ hh:mm:ss"/>
  </numFmts>
  <fonts count="5" x14ac:knownFonts="1">
    <font>
      <sz val="11"/>
      <color theme="1"/>
      <name val="맑은 고딕"/>
      <family val="2"/>
      <scheme val="minor"/>
    </font>
    <font>
      <b/>
      <sz val="11"/>
      <color theme="1"/>
      <name val="맑은 고딕"/>
      <family val="2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3">
    <xf numFmtId="0" fontId="0" fillId="0" borderId="0"/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17">
    <xf numFmtId="0" fontId="0" fillId="0" borderId="0" xfId="0"/>
    <xf numFmtId="0" fontId="1" fillId="0" borderId="1" xfId="0" applyFont="1" applyBorder="1" applyAlignment="1">
      <alignment horizontal="center" vertical="top"/>
    </xf>
    <xf numFmtId="176" fontId="1" fillId="0" borderId="1" xfId="0" applyNumberFormat="1" applyFont="1" applyBorder="1" applyAlignment="1">
      <alignment horizontal="center" vertical="top"/>
    </xf>
    <xf numFmtId="41" fontId="0" fillId="0" borderId="1" xfId="1" applyFont="1" applyBorder="1" applyAlignment="1"/>
    <xf numFmtId="2" fontId="0" fillId="0" borderId="1" xfId="0" applyNumberFormat="1" applyBorder="1"/>
    <xf numFmtId="0" fontId="0" fillId="0" borderId="1" xfId="0" applyBorder="1"/>
    <xf numFmtId="0" fontId="4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10" fontId="0" fillId="0" borderId="1" xfId="2" applyNumberFormat="1" applyFont="1" applyBorder="1" applyAlignment="1"/>
    <xf numFmtId="0" fontId="4" fillId="0" borderId="1" xfId="0" applyFont="1" applyBorder="1" applyAlignment="1">
      <alignment horizontal="center" vertical="top"/>
    </xf>
    <xf numFmtId="0" fontId="0" fillId="0" borderId="0" xfId="0" applyAlignment="1">
      <alignment vertical="top"/>
    </xf>
    <xf numFmtId="0" fontId="1" fillId="0" borderId="1" xfId="0" applyFont="1" applyBorder="1" applyAlignment="1">
      <alignment horizontal="center" vertical="top"/>
    </xf>
    <xf numFmtId="0" fontId="4" fillId="0" borderId="2" xfId="0" applyFont="1" applyBorder="1" applyAlignment="1">
      <alignment horizontal="center" vertical="top"/>
    </xf>
    <xf numFmtId="0" fontId="4" fillId="0" borderId="3" xfId="0" applyFont="1" applyBorder="1" applyAlignment="1">
      <alignment horizontal="center" vertical="top"/>
    </xf>
    <xf numFmtId="0" fontId="4" fillId="0" borderId="4" xfId="0" applyFont="1" applyBorder="1" applyAlignment="1">
      <alignment horizontal="center" vertical="top"/>
    </xf>
    <xf numFmtId="0" fontId="4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vertic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F1B5FB-A146-F70D-5876-34BBE6B66C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196AD83-3A15-7EB8-7798-21C5B7B2A7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3E40365-657E-2897-19DF-5CCB7706D8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3ADE117-6DA1-0C79-9D79-1B9D0EBFA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E6B3187-6C00-CE06-632E-57751A494E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4DA7742-74A7-B403-C591-DF5F1F8BD6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AE5EC46-1E9F-0616-055B-659C79CE60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BF0C2C4-021D-3E55-F7AD-386CE3154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5BC399A-E37B-1F30-9E74-6AA56FC99C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9C87C81-4CAB-A505-507B-DA8BA997F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B155891-3815-0884-DA8A-9239567992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CB88B32-E72D-6898-54B7-E2556EEAFB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4AFA2A3-A8D8-A1A8-1C77-21C182780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2352E31-38CC-8B66-1326-7ED41DBD3F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8E6AE18-7686-1C08-FEDA-AA2F28CAA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6F83446-9E90-AECD-6C80-525F4DD15B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83EEA89-2974-E0A9-DDAF-E1708D5B3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42B2CE0-F844-754C-22E0-71421383B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6D2900C-B888-C221-CF8F-24F28EAE1F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E26A68A-1EF7-634D-5F4F-B310E78993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D03F268-B986-2ED8-45D5-462765BB50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BAECA7C-B9E5-6382-EE36-9903836773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167E634-67E2-0D9E-5317-1637B3817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24427E2-BDE3-CF7C-43FD-A1B1C594A2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175897</xdr:rowOff>
    </xdr:from>
    <xdr:to>
      <xdr:col>22</xdr:col>
      <xdr:colOff>342900</xdr:colOff>
      <xdr:row>25</xdr:row>
      <xdr:rowOff>59052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EA3E38D-4864-4939-474F-B42AEB101C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5897"/>
          <a:ext cx="14871700" cy="52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137973</xdr:rowOff>
    </xdr:from>
    <xdr:to>
      <xdr:col>22</xdr:col>
      <xdr:colOff>342900</xdr:colOff>
      <xdr:row>45</xdr:row>
      <xdr:rowOff>141426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A95EB5E-9661-7E77-1462-7615E93F0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7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137973</xdr:rowOff>
    </xdr:from>
    <xdr:to>
      <xdr:col>22</xdr:col>
      <xdr:colOff>342900</xdr:colOff>
      <xdr:row>65</xdr:row>
      <xdr:rowOff>141426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EA18C7F-2564-04C6-BBFC-654B1DDE1B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5273"/>
          <a:ext cx="14871700" cy="3889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F7473EE-2F61-8E52-44C3-F95482F4E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A6FAAA6-97E9-7909-2428-1347C4789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2A27024-77F0-5FC5-6BA3-948AC9D2EA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E1DBE23-55A3-ED10-38E1-D3BD0CA87A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78F25DB-ECD2-28E3-5E47-3F65694C8A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EBD00DE-AD22-C013-92D0-CD9BCBD9FE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EB9232F-37B0-41B2-F900-14F53EA149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0EB3010-5782-A2EE-315A-5AFFA6539D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C0F608E-EF08-4242-FF12-2598BD394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0EE6FD3-87B6-735E-AF44-324CD2B85A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D403CDC-5176-65D5-4E46-8A8ACA984B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A4F5BBC-D690-60E0-FD96-11850CEC23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1C85639-F049-C054-14A4-7BE1C1F53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7F7EB81-D2EC-54EE-815B-58AD839C8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ACB8596-CC00-7392-287C-1E2819F40E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178588</xdr:rowOff>
    </xdr:from>
    <xdr:to>
      <xdr:col>22</xdr:col>
      <xdr:colOff>190500</xdr:colOff>
      <xdr:row>25</xdr:row>
      <xdr:rowOff>56361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99EECEA-0674-1B34-3865-5833AA20C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78588"/>
          <a:ext cx="14719300" cy="527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139955</xdr:rowOff>
    </xdr:from>
    <xdr:to>
      <xdr:col>22</xdr:col>
      <xdr:colOff>190500</xdr:colOff>
      <xdr:row>45</xdr:row>
      <xdr:rowOff>139444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1767880-9AA1-B998-DA82-05986E5E51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5969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139955</xdr:rowOff>
    </xdr:from>
    <xdr:to>
      <xdr:col>22</xdr:col>
      <xdr:colOff>190500</xdr:colOff>
      <xdr:row>65</xdr:row>
      <xdr:rowOff>139444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EBCED8E-CE3E-1943-D76F-F697CE6D8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 bwMode="auto">
        <a:xfrm>
          <a:off x="0" y="10287255"/>
          <a:ext cx="14719300" cy="38856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6"/>
  <sheetViews>
    <sheetView workbookViewId="0">
      <selection activeCell="G29" sqref="G29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0" hidden="1" customWidth="1"/>
  </cols>
  <sheetData>
    <row r="1" spans="1:9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9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v>113044.75</v>
      </c>
      <c r="F2" s="4">
        <v>30.03897031297198</v>
      </c>
      <c r="G2" s="4">
        <v>-2.897226180113766</v>
      </c>
      <c r="H2" s="5" t="s">
        <v>17</v>
      </c>
      <c r="I2">
        <v>2</v>
      </c>
    </row>
    <row r="3" spans="1:9" x14ac:dyDescent="0.45">
      <c r="A3" s="11"/>
      <c r="B3" s="1" t="s">
        <v>14</v>
      </c>
      <c r="C3" s="3">
        <v>101753.10280830281</v>
      </c>
      <c r="D3" s="3">
        <v>136826.8548229548</v>
      </c>
      <c r="E3" s="3">
        <v>127622.6171875</v>
      </c>
      <c r="F3" s="4">
        <v>25.423808871886621</v>
      </c>
      <c r="G3" s="4">
        <v>-6.7269233421790808</v>
      </c>
      <c r="H3" s="5" t="s">
        <v>21</v>
      </c>
      <c r="I3">
        <v>2</v>
      </c>
    </row>
    <row r="4" spans="1:9" x14ac:dyDescent="0.45">
      <c r="A4" s="11"/>
      <c r="B4" s="1" t="s">
        <v>15</v>
      </c>
      <c r="C4" s="3">
        <v>79449.396654943921</v>
      </c>
      <c r="D4" s="3">
        <v>108638.1683278867</v>
      </c>
      <c r="E4" s="3">
        <v>108520.6171875</v>
      </c>
      <c r="F4" s="4">
        <v>36.590863815889087</v>
      </c>
      <c r="G4" s="4">
        <v>-0.108204273135315</v>
      </c>
      <c r="H4" s="5" t="s">
        <v>18</v>
      </c>
      <c r="I4">
        <v>2</v>
      </c>
    </row>
    <row r="5" spans="1:9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v>22914.138671875</v>
      </c>
      <c r="F5" s="4">
        <v>31.07090435572799</v>
      </c>
      <c r="G5" s="4">
        <v>-1.337010197975941E-2</v>
      </c>
      <c r="H5" s="5" t="s">
        <v>17</v>
      </c>
      <c r="I5">
        <v>1</v>
      </c>
    </row>
    <row r="6" spans="1:9" x14ac:dyDescent="0.45">
      <c r="A6" s="11"/>
      <c r="B6" s="1" t="s">
        <v>14</v>
      </c>
      <c r="C6" s="3">
        <v>20573.894588744592</v>
      </c>
      <c r="D6" s="3">
        <v>27464.084615384621</v>
      </c>
      <c r="E6" s="3">
        <v>25832.966796875</v>
      </c>
      <c r="F6" s="4">
        <v>25.561870094384108</v>
      </c>
      <c r="G6" s="4">
        <v>-5.9390940617620744</v>
      </c>
      <c r="H6" s="5" t="s">
        <v>21</v>
      </c>
      <c r="I6">
        <v>1</v>
      </c>
    </row>
    <row r="7" spans="1:9" x14ac:dyDescent="0.45">
      <c r="A7" s="11"/>
      <c r="B7" s="1" t="s">
        <v>15</v>
      </c>
      <c r="C7" s="3">
        <v>15881.24312692382</v>
      </c>
      <c r="D7" s="3">
        <v>20968.022508169939</v>
      </c>
      <c r="E7" s="3">
        <v>21996.890625</v>
      </c>
      <c r="F7" s="4">
        <v>38.508619565858758</v>
      </c>
      <c r="G7" s="4">
        <v>4.9068438210097209</v>
      </c>
      <c r="H7" s="5" t="s">
        <v>16</v>
      </c>
      <c r="I7">
        <v>1</v>
      </c>
    </row>
    <row r="8" spans="1:9" x14ac:dyDescent="0.45">
      <c r="A8" s="11" t="s">
        <v>10</v>
      </c>
      <c r="B8" s="1" t="s">
        <v>13</v>
      </c>
      <c r="C8" s="3">
        <v>14696.948579911619</v>
      </c>
      <c r="D8" s="3">
        <v>19400.053423557041</v>
      </c>
      <c r="E8" s="3">
        <v>20011.884765625</v>
      </c>
      <c r="F8" s="4">
        <v>36.163535286352193</v>
      </c>
      <c r="G8" s="4">
        <v>3.1537611196731601</v>
      </c>
      <c r="H8" s="5" t="s">
        <v>17</v>
      </c>
      <c r="I8">
        <v>1</v>
      </c>
    </row>
    <row r="9" spans="1:9" x14ac:dyDescent="0.45">
      <c r="A9" s="11"/>
      <c r="B9" s="1" t="s">
        <v>14</v>
      </c>
      <c r="C9" s="3">
        <v>16092.966447441449</v>
      </c>
      <c r="D9" s="3">
        <v>21571.928266178271</v>
      </c>
      <c r="E9" s="3">
        <v>20365.033203125</v>
      </c>
      <c r="F9" s="4">
        <v>26.54617325920508</v>
      </c>
      <c r="G9" s="4">
        <v>-5.59474817531963</v>
      </c>
      <c r="H9" s="5" t="s">
        <v>17</v>
      </c>
      <c r="I9">
        <v>2</v>
      </c>
    </row>
    <row r="10" spans="1:9" x14ac:dyDescent="0.45">
      <c r="A10" s="11"/>
      <c r="B10" s="1" t="s">
        <v>15</v>
      </c>
      <c r="C10" s="3">
        <v>14297.78181062144</v>
      </c>
      <c r="D10" s="3">
        <v>19100.960743464049</v>
      </c>
      <c r="E10" s="3">
        <v>19435.158203125</v>
      </c>
      <c r="F10" s="4">
        <v>35.931282632157277</v>
      </c>
      <c r="G10" s="4">
        <v>1.749636911720809</v>
      </c>
      <c r="H10" s="5" t="s">
        <v>16</v>
      </c>
      <c r="I10">
        <v>1</v>
      </c>
    </row>
    <row r="11" spans="1:9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v>25816.1328125</v>
      </c>
      <c r="F11" s="4">
        <v>35.884073859090627</v>
      </c>
      <c r="G11" s="4">
        <v>-0.24810755365876069</v>
      </c>
      <c r="H11" s="5" t="s">
        <v>17</v>
      </c>
      <c r="I11">
        <v>2</v>
      </c>
    </row>
    <row r="12" spans="1:9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v>28563.0546875</v>
      </c>
      <c r="F12" s="4">
        <v>26.809472627037682</v>
      </c>
      <c r="G12" s="4">
        <v>-8.1391281859323428</v>
      </c>
      <c r="H12" s="5" t="s">
        <v>17</v>
      </c>
      <c r="I12">
        <v>2</v>
      </c>
    </row>
    <row r="13" spans="1:9" x14ac:dyDescent="0.45">
      <c r="A13" s="11"/>
      <c r="B13" s="1" t="s">
        <v>15</v>
      </c>
      <c r="C13" s="3">
        <v>17130.058900923061</v>
      </c>
      <c r="D13" s="3">
        <v>23613.956236383441</v>
      </c>
      <c r="E13" s="3">
        <v>24346.6015625</v>
      </c>
      <c r="F13" s="4">
        <v>42.127950074871421</v>
      </c>
      <c r="G13" s="4">
        <v>3.1025945791655518</v>
      </c>
      <c r="H13" s="5" t="s">
        <v>17</v>
      </c>
      <c r="I13">
        <v>2</v>
      </c>
    </row>
    <row r="14" spans="1:9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v>34233.65625</v>
      </c>
      <c r="F14" s="4">
        <v>27.090208993704849</v>
      </c>
      <c r="G14" s="4">
        <v>0.63856703538693882</v>
      </c>
      <c r="H14" s="5" t="s">
        <v>16</v>
      </c>
      <c r="I14">
        <v>2</v>
      </c>
    </row>
    <row r="15" spans="1:9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v>37211.1953125</v>
      </c>
      <c r="F15" s="4">
        <v>20.13808696240509</v>
      </c>
      <c r="G15" s="4">
        <v>-5.6225006972429048</v>
      </c>
      <c r="H15" s="5" t="s">
        <v>19</v>
      </c>
      <c r="I15">
        <v>2</v>
      </c>
    </row>
    <row r="16" spans="1:9" x14ac:dyDescent="0.45">
      <c r="A16" s="11"/>
      <c r="B16" s="1" t="s">
        <v>15</v>
      </c>
      <c r="C16" s="3">
        <v>25047.52901115625</v>
      </c>
      <c r="D16" s="3">
        <v>32210.272303921571</v>
      </c>
      <c r="E16" s="3">
        <v>29325.138191692709</v>
      </c>
      <c r="F16" s="4">
        <v>17.07796876343048</v>
      </c>
      <c r="G16" s="4">
        <v>-8.9571863441762929</v>
      </c>
      <c r="H16" s="5" t="s">
        <v>37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E625C-2138-4A6F-8508-4D0D3F2852A3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1568C-FA5B-4B51-B09D-93C2C4941A1A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D4C2E-16B2-4A9E-95F8-C055636EE34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30229-1EC3-476A-8AD4-A84276BC5828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FCAA7D-F9A7-427B-89B3-0AA6D206E692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72C263-7F66-429B-9CAA-75A83BF79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D8ECBA-F8FC-464F-A205-6441402DA09B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93897-8675-4FF4-A830-B9D16A8C6330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AB8C71-E0D6-4246-8A92-FF202A3ED106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55433B-B93F-47C5-A105-96CDD6612D1D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9E1083-6BFD-4057-AFDA-4A059384198D}">
  <dimension ref="A1:Y16"/>
  <sheetViews>
    <sheetView workbookViewId="0">
      <selection activeCell="L15" sqref="L15"/>
    </sheetView>
  </sheetViews>
  <sheetFormatPr defaultRowHeight="17" x14ac:dyDescent="0.45"/>
  <cols>
    <col min="2" max="2" width="12.5" bestFit="1" customWidth="1"/>
    <col min="3" max="5" width="9.08203125" bestFit="1" customWidth="1"/>
    <col min="6" max="7" width="19.83203125" bestFit="1" customWidth="1"/>
    <col min="8" max="8" width="12.5" bestFit="1" customWidth="1"/>
    <col min="9" max="9" width="8.6640625" customWidth="1"/>
    <col min="11" max="25" width="8.6640625" customWidth="1"/>
  </cols>
  <sheetData>
    <row r="1" spans="1:25" x14ac:dyDescent="0.45">
      <c r="A1" s="1" t="s">
        <v>6</v>
      </c>
      <c r="B1" s="1" t="s">
        <v>7</v>
      </c>
      <c r="C1" s="1" t="s">
        <v>0</v>
      </c>
      <c r="D1" s="1" t="s">
        <v>1</v>
      </c>
      <c r="E1" s="1" t="s">
        <v>2</v>
      </c>
      <c r="F1" s="1" t="s">
        <v>3</v>
      </c>
      <c r="G1" s="1" t="s">
        <v>4</v>
      </c>
      <c r="H1" s="1" t="s">
        <v>5</v>
      </c>
    </row>
    <row r="2" spans="1:25" x14ac:dyDescent="0.45">
      <c r="A2" s="11" t="s">
        <v>8</v>
      </c>
      <c r="B2" s="1" t="s">
        <v>13</v>
      </c>
      <c r="C2" s="3">
        <v>86931.440419690305</v>
      </c>
      <c r="D2" s="3">
        <v>116417.63211593129</v>
      </c>
      <c r="E2" s="3">
        <f>K2</f>
        <v>120957.88249999999</v>
      </c>
      <c r="F2" s="8">
        <f>(E2-C2)/C2</f>
        <v>0.39141698234880007</v>
      </c>
      <c r="G2" s="8">
        <f>(E2-D2)/D2</f>
        <v>3.8999679872782633E-2</v>
      </c>
      <c r="H2" s="5" t="s">
        <v>16</v>
      </c>
      <c r="I2">
        <v>2</v>
      </c>
      <c r="K2">
        <f>AVERAGE(Forecasting_Tuning!B13:B24)</f>
        <v>120957.88249999999</v>
      </c>
      <c r="L2">
        <f>AVERAGE(Forecasting_Tuning!C13:C24)</f>
        <v>140384.8738932292</v>
      </c>
      <c r="M2">
        <f>AVERAGE(Forecasting_Tuning!D13:D24)</f>
        <v>111776.22899739584</v>
      </c>
      <c r="N2">
        <f>AVERAGE(Forecasting_Tuning!E13:E24)</f>
        <v>23372.41895507813</v>
      </c>
      <c r="O2">
        <f>AVERAGE(Forecasting_Tuning!F13:F24)</f>
        <v>27641.272731119796</v>
      </c>
      <c r="P2">
        <f>AVERAGE(Forecasting_Tuning!G13:G24)</f>
        <v>21336.982801106766</v>
      </c>
      <c r="Q2">
        <f>AVERAGE(Forecasting_Tuning!H13:H24)</f>
        <v>20011.884602864582</v>
      </c>
      <c r="R2">
        <f>AVERAGE(Forecasting_Tuning!I13:I24)</f>
        <v>21790.587181803388</v>
      </c>
      <c r="S2">
        <f>AVERAGE(Forecasting_Tuning!J13:J24)</f>
        <v>19435.157877604168</v>
      </c>
      <c r="T2">
        <f>AVERAGE(Forecasting_Tuning!K13:K24)</f>
        <v>26590.618640950521</v>
      </c>
      <c r="U2">
        <f>AVERAGE(Forecasting_Tuning!L13:L24)</f>
        <v>31419.359440104166</v>
      </c>
      <c r="V2">
        <f>AVERAGE(Forecasting_Tuning!M13:M24)</f>
        <v>24346.602213541668</v>
      </c>
      <c r="W2">
        <f>AVERAGE(Forecasting_Tuning!N13:N24)</f>
        <v>34918.329541015628</v>
      </c>
      <c r="X2">
        <f>AVERAGE(Forecasting_Tuning!O13:O24)</f>
        <v>40932.316634114584</v>
      </c>
      <c r="Y2">
        <f>AVERAGE(Forecasting_Tuning!P13:P24)</f>
        <v>32257.652010861984</v>
      </c>
    </row>
    <row r="3" spans="1:25" x14ac:dyDescent="0.45">
      <c r="A3" s="11"/>
      <c r="B3" s="1" t="s">
        <v>14</v>
      </c>
      <c r="C3" s="3">
        <v>101753.10280830281</v>
      </c>
      <c r="D3" s="3">
        <v>136826.8548229548</v>
      </c>
      <c r="E3" s="3">
        <f>L2</f>
        <v>140384.8738932292</v>
      </c>
      <c r="F3" s="8">
        <f t="shared" ref="F3:F16" si="0">(E3-C3)/C3</f>
        <v>0.37966184832423744</v>
      </c>
      <c r="G3" s="8">
        <f t="shared" ref="G3:G16" si="1">(E3-D3)/D3</f>
        <v>2.6003806598333706E-2</v>
      </c>
      <c r="H3" s="5" t="s">
        <v>17</v>
      </c>
      <c r="I3">
        <v>2</v>
      </c>
    </row>
    <row r="4" spans="1:25" x14ac:dyDescent="0.45">
      <c r="A4" s="11"/>
      <c r="B4" s="1" t="s">
        <v>15</v>
      </c>
      <c r="C4" s="3">
        <v>79449.396654943921</v>
      </c>
      <c r="D4" s="3">
        <v>108638.1683278867</v>
      </c>
      <c r="E4" s="3">
        <f>M2</f>
        <v>111776.22899739584</v>
      </c>
      <c r="F4" s="8">
        <f t="shared" si="0"/>
        <v>0.40688581290113934</v>
      </c>
      <c r="G4" s="8">
        <f t="shared" si="1"/>
        <v>2.8885434261354547E-2</v>
      </c>
      <c r="H4" s="5" t="s">
        <v>16</v>
      </c>
      <c r="I4">
        <v>2</v>
      </c>
    </row>
    <row r="5" spans="1:25" x14ac:dyDescent="0.45">
      <c r="A5" s="11" t="s">
        <v>9</v>
      </c>
      <c r="B5" s="1" t="s">
        <v>13</v>
      </c>
      <c r="C5" s="3">
        <v>17482.246563040229</v>
      </c>
      <c r="D5" s="3">
        <v>22917.20272525027</v>
      </c>
      <c r="E5" s="3">
        <f>N2</f>
        <v>23372.41895507813</v>
      </c>
      <c r="F5" s="8">
        <f t="shared" si="0"/>
        <v>0.33692308198481197</v>
      </c>
      <c r="G5" s="8">
        <f t="shared" si="1"/>
        <v>1.9863516297575916E-2</v>
      </c>
      <c r="H5" s="5" t="s">
        <v>18</v>
      </c>
      <c r="I5">
        <v>2</v>
      </c>
    </row>
    <row r="6" spans="1:25" x14ac:dyDescent="0.45">
      <c r="A6" s="11"/>
      <c r="B6" s="1" t="s">
        <v>14</v>
      </c>
      <c r="C6" s="3">
        <v>20573.894588744592</v>
      </c>
      <c r="D6" s="3">
        <v>27464.084615384621</v>
      </c>
      <c r="E6" s="3">
        <f>O2</f>
        <v>27641.272731119796</v>
      </c>
      <c r="F6" s="8">
        <f t="shared" si="0"/>
        <v>0.34351192536203484</v>
      </c>
      <c r="G6" s="8">
        <f t="shared" si="1"/>
        <v>6.4516301277312048E-3</v>
      </c>
      <c r="H6" s="5" t="s">
        <v>19</v>
      </c>
      <c r="I6">
        <v>2</v>
      </c>
    </row>
    <row r="7" spans="1:25" x14ac:dyDescent="0.45">
      <c r="A7" s="11"/>
      <c r="B7" s="1" t="s">
        <v>15</v>
      </c>
      <c r="C7" s="3">
        <v>15881.24312692382</v>
      </c>
      <c r="D7" s="3">
        <v>20968.022508169939</v>
      </c>
      <c r="E7" s="3">
        <f>P2</f>
        <v>21336.982801106766</v>
      </c>
      <c r="F7" s="8">
        <f t="shared" si="0"/>
        <v>0.34353354020087445</v>
      </c>
      <c r="G7" s="8">
        <f t="shared" si="1"/>
        <v>1.7596332357668238E-2</v>
      </c>
      <c r="H7" s="5" t="s">
        <v>16</v>
      </c>
      <c r="I7">
        <v>2</v>
      </c>
    </row>
    <row r="8" spans="1:25" x14ac:dyDescent="0.45">
      <c r="A8" s="11" t="s">
        <v>10</v>
      </c>
      <c r="B8" s="1" t="s">
        <v>13</v>
      </c>
      <c r="C8" s="3">
        <v>14696.948579911619</v>
      </c>
      <c r="D8" s="3">
        <v>19400.053423557041</v>
      </c>
      <c r="E8" s="3">
        <f>Q2</f>
        <v>20011.884602864582</v>
      </c>
      <c r="F8" s="8">
        <f t="shared" si="0"/>
        <v>0.36163534178908618</v>
      </c>
      <c r="G8" s="8">
        <f t="shared" si="1"/>
        <v>3.1537602807042181E-2</v>
      </c>
      <c r="H8" s="5" t="s">
        <v>20</v>
      </c>
      <c r="I8">
        <v>2</v>
      </c>
    </row>
    <row r="9" spans="1:25" x14ac:dyDescent="0.45">
      <c r="A9" s="11"/>
      <c r="B9" s="1" t="s">
        <v>14</v>
      </c>
      <c r="C9" s="3">
        <v>16092.966447441449</v>
      </c>
      <c r="D9" s="3">
        <v>21571.928266178271</v>
      </c>
      <c r="E9" s="3">
        <f>R2</f>
        <v>21790.587181803388</v>
      </c>
      <c r="F9" s="8">
        <f t="shared" si="0"/>
        <v>0.35404415667987543</v>
      </c>
      <c r="G9" s="8">
        <f t="shared" si="1"/>
        <v>1.0136271219107646E-2</v>
      </c>
      <c r="H9" s="5" t="s">
        <v>16</v>
      </c>
      <c r="I9">
        <v>2</v>
      </c>
    </row>
    <row r="10" spans="1:25" x14ac:dyDescent="0.45">
      <c r="A10" s="11"/>
      <c r="B10" s="1" t="s">
        <v>15</v>
      </c>
      <c r="C10" s="3">
        <v>14297.78181062144</v>
      </c>
      <c r="D10" s="3">
        <v>19100.960743464049</v>
      </c>
      <c r="E10" s="3">
        <f>S2</f>
        <v>19435.157877604168</v>
      </c>
      <c r="F10" s="8">
        <f t="shared" si="0"/>
        <v>0.35931280355434636</v>
      </c>
      <c r="G10" s="8">
        <f t="shared" si="1"/>
        <v>1.7496352075089934E-2</v>
      </c>
      <c r="H10" s="5" t="s">
        <v>17</v>
      </c>
      <c r="I10">
        <v>1</v>
      </c>
    </row>
    <row r="11" spans="1:25" x14ac:dyDescent="0.45">
      <c r="A11" s="11" t="s">
        <v>11</v>
      </c>
      <c r="B11" s="1" t="s">
        <v>13</v>
      </c>
      <c r="C11" s="3">
        <v>18998.645006235882</v>
      </c>
      <c r="D11" s="3">
        <v>25880.343900630331</v>
      </c>
      <c r="E11" s="3">
        <f>T2</f>
        <v>26590.618640950521</v>
      </c>
      <c r="F11" s="8">
        <f t="shared" si="0"/>
        <v>0.39960605781216202</v>
      </c>
      <c r="G11" s="8">
        <f t="shared" si="1"/>
        <v>2.7444563451217936E-2</v>
      </c>
      <c r="H11" s="5" t="s">
        <v>21</v>
      </c>
      <c r="I11">
        <v>2</v>
      </c>
    </row>
    <row r="12" spans="1:25" x14ac:dyDescent="0.45">
      <c r="A12" s="11"/>
      <c r="B12" s="1" t="s">
        <v>14</v>
      </c>
      <c r="C12" s="3">
        <v>22524.385675435678</v>
      </c>
      <c r="D12" s="3">
        <v>31093.820604395602</v>
      </c>
      <c r="E12" s="3">
        <f>U2</f>
        <v>31419.359440104166</v>
      </c>
      <c r="F12" s="8">
        <f t="shared" si="0"/>
        <v>0.3949041671031695</v>
      </c>
      <c r="G12" s="8">
        <f t="shared" si="1"/>
        <v>1.0469566922970696E-2</v>
      </c>
      <c r="H12" s="5" t="s">
        <v>18</v>
      </c>
      <c r="I12">
        <v>2</v>
      </c>
    </row>
    <row r="13" spans="1:25" x14ac:dyDescent="0.45">
      <c r="A13" s="11"/>
      <c r="B13" s="1" t="s">
        <v>15</v>
      </c>
      <c r="C13" s="3">
        <v>17130.058900923061</v>
      </c>
      <c r="D13" s="3">
        <v>23613.956236383441</v>
      </c>
      <c r="E13" s="3">
        <f>V2</f>
        <v>24346.602213541668</v>
      </c>
      <c r="F13" s="8">
        <f t="shared" si="0"/>
        <v>0.42127953875451885</v>
      </c>
      <c r="G13" s="8">
        <f t="shared" si="1"/>
        <v>3.1025973361862805E-2</v>
      </c>
      <c r="H13" s="5" t="s">
        <v>18</v>
      </c>
      <c r="I13">
        <v>2</v>
      </c>
    </row>
    <row r="14" spans="1:25" x14ac:dyDescent="0.45">
      <c r="A14" s="11" t="s">
        <v>12</v>
      </c>
      <c r="B14" s="1" t="s">
        <v>13</v>
      </c>
      <c r="C14" s="3">
        <v>26936.50165584014</v>
      </c>
      <c r="D14" s="3">
        <v>34016.438487208012</v>
      </c>
      <c r="E14" s="3">
        <f>W2</f>
        <v>34918.329541015628</v>
      </c>
      <c r="F14" s="8">
        <f t="shared" si="0"/>
        <v>0.29632013789901096</v>
      </c>
      <c r="G14" s="8">
        <f t="shared" si="1"/>
        <v>2.6513388641399807E-2</v>
      </c>
      <c r="H14" s="5" t="s">
        <v>16</v>
      </c>
      <c r="I14">
        <v>2</v>
      </c>
    </row>
    <row r="15" spans="1:25" x14ac:dyDescent="0.45">
      <c r="A15" s="11"/>
      <c r="B15" s="1" t="s">
        <v>14</v>
      </c>
      <c r="C15" s="3">
        <v>30973.687240537241</v>
      </c>
      <c r="D15" s="3">
        <v>39428.036965811967</v>
      </c>
      <c r="E15" s="3">
        <f>X2</f>
        <v>40932.316634114584</v>
      </c>
      <c r="F15" s="8">
        <f t="shared" si="0"/>
        <v>0.32151901438921515</v>
      </c>
      <c r="G15" s="8">
        <f t="shared" si="1"/>
        <v>3.8152537738741027E-2</v>
      </c>
      <c r="H15" s="5" t="s">
        <v>16</v>
      </c>
      <c r="I15">
        <v>2</v>
      </c>
    </row>
    <row r="16" spans="1:25" x14ac:dyDescent="0.45">
      <c r="A16" s="11"/>
      <c r="B16" s="1" t="s">
        <v>15</v>
      </c>
      <c r="C16" s="3">
        <v>25047.52901115625</v>
      </c>
      <c r="D16" s="3">
        <v>32210.272303921571</v>
      </c>
      <c r="E16" s="3">
        <f>Y2</f>
        <v>32257.652010861984</v>
      </c>
      <c r="F16" s="8">
        <f t="shared" si="0"/>
        <v>0.28785765639773581</v>
      </c>
      <c r="G16" s="8">
        <f t="shared" si="1"/>
        <v>1.4709502140609089E-3</v>
      </c>
      <c r="H16" s="5" t="s">
        <v>20</v>
      </c>
      <c r="I16">
        <v>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65808-7984-4A94-A2DD-7B2062328899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F12A70-6A8C-4ECF-8F07-BF4FF73C4047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562639-8670-43D2-B3B2-F4F30141C024}">
  <dimension ref="A1:H16"/>
  <sheetViews>
    <sheetView workbookViewId="0">
      <selection activeCell="M11" sqref="M11"/>
    </sheetView>
  </sheetViews>
  <sheetFormatPr defaultRowHeight="17" x14ac:dyDescent="0.45"/>
  <cols>
    <col min="1" max="1" width="8.6640625" style="10"/>
    <col min="2" max="2" width="12.5" bestFit="1" customWidth="1"/>
    <col min="3" max="3" width="13.25" bestFit="1" customWidth="1"/>
    <col min="4" max="4" width="6.83203125" bestFit="1" customWidth="1"/>
    <col min="5" max="5" width="11" bestFit="1" customWidth="1"/>
    <col min="6" max="6" width="6.25" bestFit="1" customWidth="1"/>
    <col min="7" max="7" width="6.5" bestFit="1" customWidth="1"/>
  </cols>
  <sheetData>
    <row r="1" spans="1:8" x14ac:dyDescent="0.45">
      <c r="A1" s="9" t="s">
        <v>6</v>
      </c>
      <c r="B1" s="7" t="s">
        <v>7</v>
      </c>
      <c r="C1" s="7" t="s">
        <v>31</v>
      </c>
      <c r="D1" s="7" t="s">
        <v>32</v>
      </c>
      <c r="E1" s="7" t="s">
        <v>33</v>
      </c>
      <c r="F1" s="7" t="s">
        <v>34</v>
      </c>
      <c r="G1" s="7" t="s">
        <v>35</v>
      </c>
      <c r="H1" s="7" t="s">
        <v>36</v>
      </c>
    </row>
    <row r="2" spans="1:8" x14ac:dyDescent="0.45">
      <c r="A2" s="12" t="s">
        <v>8</v>
      </c>
      <c r="B2" s="6" t="s">
        <v>13</v>
      </c>
      <c r="C2" s="5" t="s">
        <v>38</v>
      </c>
      <c r="D2" s="5">
        <v>8</v>
      </c>
      <c r="E2" s="5" t="s">
        <v>17</v>
      </c>
      <c r="F2" s="8">
        <v>2.9999999999999997E-4</v>
      </c>
      <c r="G2" s="8">
        <v>1.66E-2</v>
      </c>
      <c r="H2" s="8">
        <v>1.37E-2</v>
      </c>
    </row>
    <row r="3" spans="1:8" x14ac:dyDescent="0.45">
      <c r="A3" s="13"/>
      <c r="B3" s="6" t="s">
        <v>14</v>
      </c>
      <c r="C3" s="5" t="s">
        <v>38</v>
      </c>
      <c r="D3" s="5">
        <v>8</v>
      </c>
      <c r="E3" s="5" t="s">
        <v>21</v>
      </c>
      <c r="F3" s="8">
        <v>4.0000000000000002E-4</v>
      </c>
      <c r="G3" s="8">
        <v>1.6E-2</v>
      </c>
      <c r="H3" s="8">
        <v>1.4999999999999999E-2</v>
      </c>
    </row>
    <row r="4" spans="1:8" x14ac:dyDescent="0.45">
      <c r="A4" s="14"/>
      <c r="B4" s="6" t="s">
        <v>15</v>
      </c>
      <c r="C4" s="5" t="s">
        <v>38</v>
      </c>
      <c r="D4" s="5">
        <v>8</v>
      </c>
      <c r="E4" s="5" t="s">
        <v>18</v>
      </c>
      <c r="F4" s="8">
        <v>6.9999999999999999E-4</v>
      </c>
      <c r="G4" s="8">
        <v>2.1299999999999999E-2</v>
      </c>
      <c r="H4" s="8">
        <v>1.6400000000000001E-2</v>
      </c>
    </row>
    <row r="5" spans="1:8" x14ac:dyDescent="0.45">
      <c r="A5" s="12" t="s">
        <v>9</v>
      </c>
      <c r="B5" s="6" t="s">
        <v>13</v>
      </c>
      <c r="C5" s="5" t="s">
        <v>38</v>
      </c>
      <c r="D5" s="5">
        <v>8</v>
      </c>
      <c r="E5" s="5" t="s">
        <v>17</v>
      </c>
      <c r="F5" s="8">
        <v>2.9999999999999997E-4</v>
      </c>
      <c r="G5" s="8">
        <v>1.3599999999999999E-2</v>
      </c>
      <c r="H5" s="8">
        <v>1.2200000000000001E-2</v>
      </c>
    </row>
    <row r="6" spans="1:8" x14ac:dyDescent="0.45">
      <c r="A6" s="13"/>
      <c r="B6" s="6" t="s">
        <v>14</v>
      </c>
      <c r="C6" s="5" t="s">
        <v>39</v>
      </c>
      <c r="D6" s="5">
        <v>20</v>
      </c>
      <c r="E6" s="5" t="s">
        <v>21</v>
      </c>
      <c r="F6" s="8">
        <v>2.9999999999999997E-4</v>
      </c>
      <c r="G6" s="8">
        <v>1.2500000000000001E-2</v>
      </c>
      <c r="H6" s="8">
        <v>1.04E-2</v>
      </c>
    </row>
    <row r="7" spans="1:8" x14ac:dyDescent="0.45">
      <c r="A7" s="14"/>
      <c r="B7" s="6" t="s">
        <v>15</v>
      </c>
      <c r="C7" s="5" t="s">
        <v>38</v>
      </c>
      <c r="D7" s="5">
        <v>8</v>
      </c>
      <c r="E7" s="5" t="s">
        <v>16</v>
      </c>
      <c r="F7" s="8">
        <v>8.9999999999999998E-4</v>
      </c>
      <c r="G7" s="8">
        <v>2.3599999999999999E-2</v>
      </c>
      <c r="H7" s="8">
        <v>1.9599999999999999E-2</v>
      </c>
    </row>
    <row r="8" spans="1:8" x14ac:dyDescent="0.45">
      <c r="A8" s="12" t="s">
        <v>10</v>
      </c>
      <c r="B8" s="6" t="s">
        <v>13</v>
      </c>
      <c r="C8" s="5" t="s">
        <v>39</v>
      </c>
      <c r="D8" s="5">
        <v>20</v>
      </c>
      <c r="E8" s="5" t="s">
        <v>17</v>
      </c>
      <c r="F8" s="8">
        <v>4.0000000000000002E-4</v>
      </c>
      <c r="G8" s="8">
        <v>1.7000000000000001E-2</v>
      </c>
      <c r="H8" s="8">
        <v>1.3599999999999999E-2</v>
      </c>
    </row>
    <row r="9" spans="1:8" x14ac:dyDescent="0.45">
      <c r="A9" s="13"/>
      <c r="B9" s="6" t="s">
        <v>14</v>
      </c>
      <c r="C9" s="5" t="s">
        <v>38</v>
      </c>
      <c r="D9" s="5">
        <v>8</v>
      </c>
      <c r="E9" s="5" t="s">
        <v>17</v>
      </c>
      <c r="F9" s="8">
        <v>1E-4</v>
      </c>
      <c r="G9" s="8">
        <v>8.2000000000000007E-3</v>
      </c>
      <c r="H9" s="8">
        <v>4.7999999999999996E-3</v>
      </c>
    </row>
    <row r="10" spans="1:8" x14ac:dyDescent="0.45">
      <c r="A10" s="14"/>
      <c r="B10" s="6" t="s">
        <v>15</v>
      </c>
      <c r="C10" s="5" t="s">
        <v>38</v>
      </c>
      <c r="D10" s="5">
        <v>8</v>
      </c>
      <c r="E10" s="5" t="s">
        <v>16</v>
      </c>
      <c r="F10" s="8">
        <v>1.1000000000000001E-3</v>
      </c>
      <c r="G10" s="8">
        <v>2.5100000000000001E-2</v>
      </c>
      <c r="H10" s="8">
        <v>1.9599999999999999E-2</v>
      </c>
    </row>
    <row r="11" spans="1:8" x14ac:dyDescent="0.45">
      <c r="A11" s="12" t="s">
        <v>11</v>
      </c>
      <c r="B11" s="6" t="s">
        <v>13</v>
      </c>
      <c r="C11" s="5" t="s">
        <v>38</v>
      </c>
      <c r="D11" s="5">
        <v>8</v>
      </c>
      <c r="E11" s="5" t="s">
        <v>17</v>
      </c>
      <c r="F11" s="8">
        <v>6.9999999999999999E-4</v>
      </c>
      <c r="G11" s="8">
        <v>2.1600000000000001E-2</v>
      </c>
      <c r="H11" s="8">
        <v>1.7899999999999999E-2</v>
      </c>
    </row>
    <row r="12" spans="1:8" x14ac:dyDescent="0.45">
      <c r="A12" s="13"/>
      <c r="B12" s="6" t="s">
        <v>14</v>
      </c>
      <c r="C12" s="5" t="s">
        <v>38</v>
      </c>
      <c r="D12" s="5">
        <v>8</v>
      </c>
      <c r="E12" s="5" t="s">
        <v>17</v>
      </c>
      <c r="F12" s="8">
        <v>2.9999999999999997E-4</v>
      </c>
      <c r="G12" s="8">
        <v>1.4E-2</v>
      </c>
      <c r="H12" s="8">
        <v>1.03E-2</v>
      </c>
    </row>
    <row r="13" spans="1:8" x14ac:dyDescent="0.45">
      <c r="A13" s="14"/>
      <c r="B13" s="6" t="s">
        <v>15</v>
      </c>
      <c r="C13" s="5" t="s">
        <v>39</v>
      </c>
      <c r="D13" s="5">
        <v>20</v>
      </c>
      <c r="E13" s="5" t="s">
        <v>17</v>
      </c>
      <c r="F13" s="8">
        <v>5.9999999999999995E-4</v>
      </c>
      <c r="G13" s="8">
        <v>1.8200000000000001E-2</v>
      </c>
      <c r="H13" s="8">
        <v>1.21E-2</v>
      </c>
    </row>
    <row r="14" spans="1:8" x14ac:dyDescent="0.45">
      <c r="A14" s="12" t="s">
        <v>12</v>
      </c>
      <c r="B14" s="6" t="s">
        <v>13</v>
      </c>
      <c r="C14" s="5" t="s">
        <v>39</v>
      </c>
      <c r="D14" s="5">
        <v>20</v>
      </c>
      <c r="E14" s="5" t="s">
        <v>16</v>
      </c>
      <c r="F14" s="8">
        <v>8.0000000000000004E-4</v>
      </c>
      <c r="G14" s="8">
        <v>2.3400000000000001E-2</v>
      </c>
      <c r="H14" s="8">
        <v>2.4199999999999999E-2</v>
      </c>
    </row>
    <row r="15" spans="1:8" x14ac:dyDescent="0.45">
      <c r="A15" s="13"/>
      <c r="B15" s="6" t="s">
        <v>14</v>
      </c>
      <c r="C15" s="5" t="s">
        <v>39</v>
      </c>
      <c r="D15" s="5">
        <v>20</v>
      </c>
      <c r="E15" s="5" t="s">
        <v>19</v>
      </c>
      <c r="F15" s="8">
        <v>2.0000000000000001E-4</v>
      </c>
      <c r="G15" s="8">
        <v>1.3299999999999999E-2</v>
      </c>
      <c r="H15" s="8">
        <v>1.55E-2</v>
      </c>
    </row>
    <row r="16" spans="1:8" x14ac:dyDescent="0.45">
      <c r="A16" s="14"/>
      <c r="B16" s="6" t="s">
        <v>15</v>
      </c>
      <c r="C16" s="5" t="s">
        <v>38</v>
      </c>
      <c r="D16" s="5">
        <v>8</v>
      </c>
      <c r="E16" s="5" t="s">
        <v>37</v>
      </c>
      <c r="F16" s="8">
        <v>5.1000000000000004E-3</v>
      </c>
      <c r="G16" s="8">
        <v>5.8299999999999998E-2</v>
      </c>
      <c r="H16" s="8">
        <v>3.9899999999999998E-2</v>
      </c>
    </row>
  </sheetData>
  <mergeCells count="5">
    <mergeCell ref="A2:A4"/>
    <mergeCell ref="A5:A7"/>
    <mergeCell ref="A8:A10"/>
    <mergeCell ref="A11:A13"/>
    <mergeCell ref="A14:A16"/>
  </mergeCells>
  <phoneticPr fontId="3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P24"/>
  <sheetViews>
    <sheetView workbookViewId="0">
      <selection activeCell="F13" sqref="F13"/>
    </sheetView>
  </sheetViews>
  <sheetFormatPr defaultRowHeight="17" x14ac:dyDescent="0.45"/>
  <cols>
    <col min="1" max="1" width="20.4140625" bestFit="1" customWidth="1"/>
    <col min="2" max="4" width="12.75" bestFit="1" customWidth="1"/>
    <col min="5" max="16" width="12.41406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v>100603.71875</v>
      </c>
      <c r="C13" s="3">
        <v>104435.21875</v>
      </c>
      <c r="D13" s="3">
        <v>130493.2265625</v>
      </c>
      <c r="E13" s="3">
        <v>20627.03125</v>
      </c>
      <c r="F13" s="3">
        <v>20981.419921875</v>
      </c>
      <c r="G13" s="3">
        <v>25348.560546875</v>
      </c>
      <c r="H13" s="3">
        <v>17768.37109375</v>
      </c>
      <c r="I13" s="3">
        <v>16515.732421875</v>
      </c>
      <c r="J13" s="3">
        <v>22503.92578125</v>
      </c>
      <c r="K13" s="3">
        <v>24592.111328125</v>
      </c>
      <c r="L13" s="3">
        <v>23388.69921875</v>
      </c>
      <c r="M13" s="3">
        <v>28856.484375</v>
      </c>
      <c r="N13" s="3">
        <v>30582.515625</v>
      </c>
      <c r="O13" s="3">
        <v>30342.859375</v>
      </c>
      <c r="P13" s="3">
        <v>31817.730501396039</v>
      </c>
    </row>
    <row r="14" spans="1:16" x14ac:dyDescent="0.45">
      <c r="A14" s="2">
        <v>45689</v>
      </c>
      <c r="B14" s="3">
        <v>126170.203125</v>
      </c>
      <c r="C14" s="3">
        <v>123594.046875</v>
      </c>
      <c r="D14" s="3">
        <v>121493.0390625</v>
      </c>
      <c r="E14" s="3">
        <v>25625.75</v>
      </c>
      <c r="F14" s="3">
        <v>26039.611328125</v>
      </c>
      <c r="G14" s="3">
        <v>24641.1015625</v>
      </c>
      <c r="H14" s="3">
        <v>21736.314453125</v>
      </c>
      <c r="I14" s="3">
        <v>20694.025390625</v>
      </c>
      <c r="J14" s="3">
        <v>20623.3046875</v>
      </c>
      <c r="K14" s="3">
        <v>28750.9921875</v>
      </c>
      <c r="L14" s="3">
        <v>29526.7890625</v>
      </c>
      <c r="M14" s="3">
        <v>28016.298828125</v>
      </c>
      <c r="N14" s="3">
        <v>37469.79296875</v>
      </c>
      <c r="O14" s="3">
        <v>36742.23046875</v>
      </c>
      <c r="P14" s="3">
        <v>32053.35626792784</v>
      </c>
    </row>
    <row r="15" spans="1:16" x14ac:dyDescent="0.45">
      <c r="A15" s="2">
        <v>45717</v>
      </c>
      <c r="B15" s="3">
        <v>105861.09375</v>
      </c>
      <c r="C15" s="3">
        <v>119748.96875</v>
      </c>
      <c r="D15" s="3">
        <v>92400.3515625</v>
      </c>
      <c r="E15" s="3">
        <v>22376.84765625</v>
      </c>
      <c r="F15" s="3">
        <v>25233.568359375</v>
      </c>
      <c r="G15" s="3">
        <v>20097.484375</v>
      </c>
      <c r="H15" s="3">
        <v>18539.078125</v>
      </c>
      <c r="I15" s="3">
        <v>18876.1953125</v>
      </c>
      <c r="J15" s="3">
        <v>17592.17578125</v>
      </c>
      <c r="K15" s="3">
        <v>24021.16015625</v>
      </c>
      <c r="L15" s="3">
        <v>27696.35546875</v>
      </c>
      <c r="M15" s="3">
        <v>20995.60546875</v>
      </c>
      <c r="N15" s="3">
        <v>31677.078125</v>
      </c>
      <c r="O15" s="3">
        <v>34296.421875</v>
      </c>
      <c r="P15" s="3">
        <v>28139.293766294679</v>
      </c>
    </row>
    <row r="16" spans="1:16" x14ac:dyDescent="0.45">
      <c r="A16" s="2">
        <v>45748</v>
      </c>
      <c r="B16" s="3">
        <v>115307.546875</v>
      </c>
      <c r="C16" s="3">
        <v>158618.6875</v>
      </c>
      <c r="D16" s="3">
        <v>91844.3125</v>
      </c>
      <c r="E16" s="3">
        <v>23449.046875</v>
      </c>
      <c r="F16" s="3">
        <v>31631.037109375</v>
      </c>
      <c r="G16" s="3">
        <v>18513.748046875</v>
      </c>
      <c r="H16" s="3">
        <v>19671.890625</v>
      </c>
      <c r="I16" s="3">
        <v>24317.982421875</v>
      </c>
      <c r="J16" s="3">
        <v>16749.171875</v>
      </c>
      <c r="K16" s="3">
        <v>26490.873046875</v>
      </c>
      <c r="L16" s="3">
        <v>34407.1328125</v>
      </c>
      <c r="M16" s="3">
        <v>20905.87109375</v>
      </c>
      <c r="N16" s="3">
        <v>35071.67578125</v>
      </c>
      <c r="O16" s="3">
        <v>46872.9296875</v>
      </c>
      <c r="P16" s="3">
        <v>24062.120133935099</v>
      </c>
    </row>
    <row r="17" spans="1:16" x14ac:dyDescent="0.45">
      <c r="A17" s="2">
        <v>45778</v>
      </c>
      <c r="B17" s="3">
        <v>114135.4921875</v>
      </c>
      <c r="C17" s="3">
        <v>106112.84375</v>
      </c>
      <c r="D17" s="3">
        <v>137663.484375</v>
      </c>
      <c r="E17" s="3">
        <v>22668.759765625</v>
      </c>
      <c r="F17" s="3">
        <v>21069.9453125</v>
      </c>
      <c r="G17" s="3">
        <v>28509.70703125</v>
      </c>
      <c r="H17" s="3">
        <v>20081.80078125</v>
      </c>
      <c r="I17" s="3">
        <v>16656.0625</v>
      </c>
      <c r="J17" s="3">
        <v>24620.21875</v>
      </c>
      <c r="K17" s="3">
        <v>26622.80078125</v>
      </c>
      <c r="L17" s="3">
        <v>24240.55859375</v>
      </c>
      <c r="M17" s="3">
        <v>32407.70703125</v>
      </c>
      <c r="N17" s="3">
        <v>35290.99609375</v>
      </c>
      <c r="O17" s="3">
        <v>32653.275390625</v>
      </c>
      <c r="P17" s="3">
        <v>31763.479298389029</v>
      </c>
    </row>
    <row r="18" spans="1:16" x14ac:dyDescent="0.45">
      <c r="A18" s="2">
        <v>45809</v>
      </c>
      <c r="B18" s="3">
        <v>116677.109375</v>
      </c>
      <c r="C18" s="3">
        <v>121077.46875</v>
      </c>
      <c r="D18" s="3">
        <v>104447.578125</v>
      </c>
      <c r="E18" s="3">
        <v>23382.494140625</v>
      </c>
      <c r="F18" s="3">
        <v>24665.083984375</v>
      </c>
      <c r="G18" s="3">
        <v>21595.90234375</v>
      </c>
      <c r="H18" s="3">
        <v>19712.140625</v>
      </c>
      <c r="I18" s="3">
        <v>19734.3671875</v>
      </c>
      <c r="J18" s="3">
        <v>18671.69140625</v>
      </c>
      <c r="K18" s="3">
        <v>26589.62109375</v>
      </c>
      <c r="L18" s="3">
        <v>28267.001953125</v>
      </c>
      <c r="M18" s="3">
        <v>24419.0859375</v>
      </c>
      <c r="N18" s="3">
        <v>34558.6484375</v>
      </c>
      <c r="O18" s="3">
        <v>36546.2421875</v>
      </c>
      <c r="P18" s="3">
        <v>31684.35459248694</v>
      </c>
    </row>
    <row r="19" spans="1:16" x14ac:dyDescent="0.45">
      <c r="A19" s="2">
        <v>45839</v>
      </c>
      <c r="B19" s="3">
        <v>108007.9765625</v>
      </c>
      <c r="C19" s="3">
        <v>146564.546875</v>
      </c>
      <c r="D19" s="3">
        <v>85909.0859375</v>
      </c>
      <c r="E19" s="3">
        <v>21178.4453125</v>
      </c>
      <c r="F19" s="3">
        <v>29663.095703125</v>
      </c>
      <c r="G19" s="3">
        <v>16486.09375</v>
      </c>
      <c r="H19" s="3">
        <v>19333.75</v>
      </c>
      <c r="I19" s="3">
        <v>23385.05859375</v>
      </c>
      <c r="J19" s="3">
        <v>16121.193359375</v>
      </c>
      <c r="K19" s="3">
        <v>23338.357421875</v>
      </c>
      <c r="L19" s="3">
        <v>32468.521484375</v>
      </c>
      <c r="M19" s="3">
        <v>17830.90625</v>
      </c>
      <c r="N19" s="3">
        <v>32214.939453125</v>
      </c>
      <c r="O19" s="3">
        <v>42233.625</v>
      </c>
      <c r="P19" s="3">
        <v>24007.839065360251</v>
      </c>
    </row>
    <row r="20" spans="1:16" x14ac:dyDescent="0.45">
      <c r="A20" s="2">
        <v>45870</v>
      </c>
      <c r="B20" s="3">
        <v>108825.4375</v>
      </c>
      <c r="C20" s="3">
        <v>91063.78125</v>
      </c>
      <c r="D20" s="3">
        <v>120326.703125</v>
      </c>
      <c r="E20" s="3">
        <v>21870.833984375</v>
      </c>
      <c r="F20" s="3">
        <v>17977.474609375</v>
      </c>
      <c r="G20" s="3">
        <v>24557.86328125</v>
      </c>
      <c r="H20" s="3">
        <v>19533.86328125</v>
      </c>
      <c r="I20" s="3">
        <v>14108.3896484375</v>
      </c>
      <c r="J20" s="3">
        <v>21262.265625</v>
      </c>
      <c r="K20" s="3">
        <v>25793.2109375</v>
      </c>
      <c r="L20" s="3">
        <v>20865.87109375</v>
      </c>
      <c r="M20" s="3">
        <v>28426.734375</v>
      </c>
      <c r="N20" s="3">
        <v>32996.5</v>
      </c>
      <c r="O20" s="3">
        <v>25372.794921875</v>
      </c>
      <c r="P20" s="3">
        <v>32053.35626792784</v>
      </c>
    </row>
    <row r="21" spans="1:16" x14ac:dyDescent="0.45">
      <c r="A21" s="2">
        <v>45901</v>
      </c>
      <c r="B21" s="3">
        <v>114964.140625</v>
      </c>
      <c r="C21" s="3">
        <v>155507.21875</v>
      </c>
      <c r="D21" s="3">
        <v>86838.671875</v>
      </c>
      <c r="E21" s="3">
        <v>23760.984375</v>
      </c>
      <c r="F21" s="3">
        <v>30882.69140625</v>
      </c>
      <c r="G21" s="3">
        <v>18900.615234375</v>
      </c>
      <c r="H21" s="3">
        <v>20702.642578125</v>
      </c>
      <c r="I21" s="3">
        <v>24696.47265625</v>
      </c>
      <c r="J21" s="3">
        <v>16987.228515625</v>
      </c>
      <c r="K21" s="3">
        <v>25566.521484375</v>
      </c>
      <c r="L21" s="3">
        <v>32971.625</v>
      </c>
      <c r="M21" s="3">
        <v>19047.96484375</v>
      </c>
      <c r="N21" s="3">
        <v>34967.8984375</v>
      </c>
      <c r="O21" s="3">
        <v>43604.23046875</v>
      </c>
      <c r="P21" s="3">
        <v>26567.855935858399</v>
      </c>
    </row>
    <row r="22" spans="1:16" x14ac:dyDescent="0.45">
      <c r="A22" s="2">
        <v>45931</v>
      </c>
      <c r="B22" s="3">
        <v>111075.140625</v>
      </c>
      <c r="C22" s="3">
        <v>132404.1875</v>
      </c>
      <c r="D22" s="3">
        <v>119679.140625</v>
      </c>
      <c r="E22" s="3">
        <v>22556.353515625</v>
      </c>
      <c r="F22" s="3">
        <v>26709.869140625</v>
      </c>
      <c r="G22" s="3">
        <v>24121.37109375</v>
      </c>
      <c r="H22" s="3">
        <v>21003.46875</v>
      </c>
      <c r="I22" s="3">
        <v>20696.9765625</v>
      </c>
      <c r="J22" s="3">
        <v>21716.78515625</v>
      </c>
      <c r="K22" s="3">
        <v>25673.5</v>
      </c>
      <c r="L22" s="3">
        <v>29234.837890625</v>
      </c>
      <c r="M22" s="3">
        <v>26628.154296875</v>
      </c>
      <c r="N22" s="3">
        <v>35685.70703125</v>
      </c>
      <c r="O22" s="3">
        <v>38729.4765625</v>
      </c>
      <c r="P22" s="3">
        <v>31817.730501396039</v>
      </c>
    </row>
    <row r="23" spans="1:16" x14ac:dyDescent="0.45">
      <c r="A23" s="2">
        <v>45962</v>
      </c>
      <c r="B23" s="3">
        <v>120260.4296875</v>
      </c>
      <c r="C23" s="3">
        <v>109467.6796875</v>
      </c>
      <c r="D23" s="3">
        <v>119134.2109375</v>
      </c>
      <c r="E23" s="3">
        <v>23796.1328125</v>
      </c>
      <c r="F23" s="3">
        <v>21963.21484375</v>
      </c>
      <c r="G23" s="3">
        <v>23117.759765625</v>
      </c>
      <c r="H23" s="3">
        <v>20993.130859375</v>
      </c>
      <c r="I23" s="3">
        <v>17973.021484375</v>
      </c>
      <c r="J23" s="3">
        <v>19883.806640625</v>
      </c>
      <c r="K23" s="3">
        <v>26381.609375</v>
      </c>
      <c r="L23" s="3">
        <v>24264.572265625</v>
      </c>
      <c r="M23" s="3">
        <v>25201.90625</v>
      </c>
      <c r="N23" s="3">
        <v>36037.84375</v>
      </c>
      <c r="O23" s="3">
        <v>33521.84375</v>
      </c>
      <c r="P23" s="3">
        <v>32053.35626792784</v>
      </c>
    </row>
    <row r="24" spans="1:16" x14ac:dyDescent="0.45">
      <c r="A24" s="2">
        <v>45992</v>
      </c>
      <c r="B24" s="3">
        <v>114648.7109375</v>
      </c>
      <c r="C24" s="3">
        <v>162876.703125</v>
      </c>
      <c r="D24" s="3">
        <v>92017.5234375</v>
      </c>
      <c r="E24" s="3">
        <v>23676.955078125</v>
      </c>
      <c r="F24" s="3">
        <v>33178.5703125</v>
      </c>
      <c r="G24" s="3">
        <v>18072.466796875</v>
      </c>
      <c r="H24" s="3">
        <v>21066.1640625</v>
      </c>
      <c r="I24" s="3">
        <v>26726.1328125</v>
      </c>
      <c r="J24" s="3">
        <v>16490.126953125</v>
      </c>
      <c r="K24" s="3">
        <v>25972.857421875</v>
      </c>
      <c r="L24" s="3">
        <v>35424.68359375</v>
      </c>
      <c r="M24" s="3">
        <v>19422.5078125</v>
      </c>
      <c r="N24" s="3">
        <v>34250.28125</v>
      </c>
      <c r="O24" s="3">
        <v>45618.43359375</v>
      </c>
      <c r="P24" s="3">
        <v>25881.185701412469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AB4D7E-4721-472D-BBF6-5F7A90F0434E}">
  <dimension ref="A1:P24"/>
  <sheetViews>
    <sheetView tabSelected="1" workbookViewId="0">
      <selection activeCell="G35" sqref="G35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Forecasting!B13*1.07</f>
        <v>107645.9790625</v>
      </c>
      <c r="C13" s="3">
        <f>Forecasting!C13*1.1</f>
        <v>114878.74062500001</v>
      </c>
      <c r="D13" s="3">
        <f>Forecasting!D13*1.03</f>
        <v>134408.02335937502</v>
      </c>
      <c r="E13" s="3">
        <f>Forecasting!E13*1.02</f>
        <v>21039.571875000001</v>
      </c>
      <c r="F13" s="3">
        <f>Forecasting!F13*1.07</f>
        <v>22450.11931640625</v>
      </c>
      <c r="G13" s="3">
        <f>Forecasting!G13*0.97</f>
        <v>24588.103730468749</v>
      </c>
      <c r="H13" s="3">
        <f>Forecasting!H13*1</f>
        <v>17768.37109375</v>
      </c>
      <c r="I13" s="3">
        <f>Forecasting!I13*1.07</f>
        <v>17671.833691406249</v>
      </c>
      <c r="J13" s="3">
        <f>Forecasting!J13*1</f>
        <v>22503.92578125</v>
      </c>
      <c r="K13" s="3">
        <f>Forecasting!K13*1.03</f>
        <v>25329.87466796875</v>
      </c>
      <c r="L13" s="3">
        <f>Forecasting!L13*1.1</f>
        <v>25727.569140625001</v>
      </c>
      <c r="M13" s="3">
        <f>Forecasting!M13*1</f>
        <v>28856.484375</v>
      </c>
      <c r="N13" s="3">
        <f>Forecasting!N13*1.02</f>
        <v>31194.165937500002</v>
      </c>
      <c r="O13" s="3">
        <f>Forecasting!O13*1.1</f>
        <v>33377.145312500004</v>
      </c>
      <c r="P13" s="3">
        <f>Forecasting!P13*1.1</f>
        <v>34999.503551535643</v>
      </c>
    </row>
    <row r="14" spans="1:16" x14ac:dyDescent="0.45">
      <c r="A14" s="2">
        <v>45689</v>
      </c>
      <c r="B14" s="3">
        <f>Forecasting!B14*1.07</f>
        <v>135002.11734375</v>
      </c>
      <c r="C14" s="3">
        <f>Forecasting!C14*1.1</f>
        <v>135953.45156250001</v>
      </c>
      <c r="D14" s="3">
        <f>Forecasting!D14*1.03</f>
        <v>125137.830234375</v>
      </c>
      <c r="E14" s="3">
        <f>Forecasting!E14*1.02</f>
        <v>26138.264999999999</v>
      </c>
      <c r="F14" s="3">
        <f>Forecasting!F14*1.07</f>
        <v>27862.38412109375</v>
      </c>
      <c r="G14" s="3">
        <f>Forecasting!G14*0.97</f>
        <v>23901.868515624999</v>
      </c>
      <c r="H14" s="3">
        <f>Forecasting!H14*1</f>
        <v>21736.314453125</v>
      </c>
      <c r="I14" s="3">
        <f>Forecasting!I14*1.07</f>
        <v>22142.607167968752</v>
      </c>
      <c r="J14" s="3">
        <f>Forecasting!J14*1</f>
        <v>20623.3046875</v>
      </c>
      <c r="K14" s="3">
        <f>Forecasting!K14*1.03</f>
        <v>29613.521953125</v>
      </c>
      <c r="L14" s="3">
        <f>Forecasting!L14*1.1</f>
        <v>32479.467968750003</v>
      </c>
      <c r="M14" s="3">
        <f>Forecasting!M14*1</f>
        <v>28016.298828125</v>
      </c>
      <c r="N14" s="3">
        <f>Forecasting!N14*1.02</f>
        <v>38219.188828124999</v>
      </c>
      <c r="O14" s="3">
        <f>Forecasting!O14*1.1</f>
        <v>40416.453515625006</v>
      </c>
      <c r="P14" s="3">
        <f>Forecasting!P14*1.1</f>
        <v>35258.691894720629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Forecasting!C16*1.1</f>
        <v>174480.55625000002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Forecasting!L16*1.1</f>
        <v>37847.846093750006</v>
      </c>
      <c r="M16" s="3">
        <f>Forecasting!M16*1</f>
        <v>20905.87109375</v>
      </c>
      <c r="N16" s="3">
        <f>Forecasting!N16*1.02</f>
        <v>35773.109296875002</v>
      </c>
      <c r="O16" s="3">
        <f>Forecasting!O16*1.1</f>
        <v>51560.222656250007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Forecasting!D17*1.03</f>
        <v>141793.38890625001</v>
      </c>
      <c r="E17" s="3">
        <f>Forecasting!E17*1.02</f>
        <v>23122.134960937499</v>
      </c>
      <c r="F17" s="3">
        <f>Forecasting!F17*1.07</f>
        <v>22544.841484375</v>
      </c>
      <c r="G17" s="3">
        <f>Forecasting!G17*0.97</f>
        <v>27654.415820312501</v>
      </c>
      <c r="H17" s="3">
        <f>Forecasting!H17*1</f>
        <v>20081.80078125</v>
      </c>
      <c r="I17" s="3">
        <f>Forecasting!I17*1.07</f>
        <v>17821.986875000002</v>
      </c>
      <c r="J17" s="3">
        <f>Forecasting!J17*1</f>
        <v>24620.21875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Forecasting!G20*0.97</f>
        <v>23821.127382812498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Forecasting!M20*1</f>
        <v>28426.734375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Forecasting!F21*1.07</f>
        <v>33044.4798046875</v>
      </c>
      <c r="G21" s="3">
        <f>Forecasting!G21*0.97</f>
        <v>18333.596777343748</v>
      </c>
      <c r="H21" s="3">
        <f>Forecasting!H21*1</f>
        <v>20702.642578125</v>
      </c>
      <c r="I21" s="3">
        <f>Forecasting!I21*1.07</f>
        <v>26425.2257421875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Forecasting!B22*1.07</f>
        <v>118850.40046875001</v>
      </c>
      <c r="C22" s="3">
        <f>Forecasting!C22*1.1</f>
        <v>145644.60625000001</v>
      </c>
      <c r="D22" s="3">
        <f>Forecasting!D22*1.03</f>
        <v>123269.51484375</v>
      </c>
      <c r="E22" s="3">
        <f>Forecasting!E22*1.02</f>
        <v>23007.480585937501</v>
      </c>
      <c r="F22" s="3">
        <f>Forecasting!F22*1.07</f>
        <v>28579.559980468752</v>
      </c>
      <c r="G22" s="3">
        <f>Forecasting!G22*0.97</f>
        <v>23397.7299609375</v>
      </c>
      <c r="H22" s="3">
        <f>Forecasting!H22*1</f>
        <v>21003.46875</v>
      </c>
      <c r="I22" s="3">
        <f>Forecasting!I22*1.07</f>
        <v>22145.764921875001</v>
      </c>
      <c r="J22" s="3">
        <f>Forecasting!J22*1</f>
        <v>21716.78515625</v>
      </c>
      <c r="K22" s="3">
        <f>Forecasting!K22*1.03</f>
        <v>26443.705000000002</v>
      </c>
      <c r="L22" s="3">
        <f>Forecasting!L22*1.1</f>
        <v>32158.321679687502</v>
      </c>
      <c r="M22" s="3">
        <f>Forecasting!M22*1</f>
        <v>26628.154296875</v>
      </c>
      <c r="N22" s="3">
        <f>Forecasting!N22*1.02</f>
        <v>36399.421171875001</v>
      </c>
      <c r="O22" s="3">
        <f>Forecasting!O22*1.1</f>
        <v>42602.424218750006</v>
      </c>
      <c r="P22" s="3">
        <f>Forecasting!P22*1.1</f>
        <v>34999.503551535643</v>
      </c>
    </row>
    <row r="23" spans="1:16" x14ac:dyDescent="0.45">
      <c r="A23" s="2">
        <v>45962</v>
      </c>
      <c r="B23" s="3">
        <f>Forecasting!B23*1.07</f>
        <v>128678.65976562501</v>
      </c>
      <c r="C23" s="3">
        <f>Forecasting!C23*1.1</f>
        <v>120414.44765625001</v>
      </c>
      <c r="D23" s="3">
        <f>Forecasting!D23*1.03</f>
        <v>122708.23726562501</v>
      </c>
      <c r="E23" s="3">
        <f>Forecasting!E23*1.02</f>
        <v>24272.055468750001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Forecasting!K23*1.03</f>
        <v>27173.057656249999</v>
      </c>
      <c r="L23" s="3">
        <f>Forecasting!L23*1.1</f>
        <v>26691.029492187503</v>
      </c>
      <c r="M23" s="3">
        <f>Forecasting!M23*1</f>
        <v>25201.90625</v>
      </c>
      <c r="N23" s="3">
        <f>Forecasting!N23*1.02</f>
        <v>36758.600624999999</v>
      </c>
      <c r="O23" s="3">
        <f>Forecasting!O23*1.1</f>
        <v>36874.028125000004</v>
      </c>
      <c r="P23" s="3">
        <f>Forecasting!P23*1.1</f>
        <v>35258.691894720629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Forecasting!C24*1.1</f>
        <v>179164.37343750001</v>
      </c>
      <c r="D24" s="3">
        <f>Forecasting!D24*1.03</f>
        <v>94778.049140625008</v>
      </c>
      <c r="E24" s="3">
        <f>Forecasting!E24*1.02</f>
        <v>24150.494179687499</v>
      </c>
      <c r="F24" s="3">
        <f>Forecasting!F24*1.07</f>
        <v>35501.070234375002</v>
      </c>
      <c r="G24" s="3">
        <f>Forecasting!G24*0.97</f>
        <v>17530.29279296875</v>
      </c>
      <c r="H24" s="3">
        <f>Forecasting!H24*1</f>
        <v>21066.1640625</v>
      </c>
      <c r="I24" s="3">
        <f>Forecasting!I24*1.07</f>
        <v>28596.962109375003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Forecasting!O24*1.1</f>
        <v>50180.276953125001</v>
      </c>
      <c r="P24" s="3">
        <f>Forecasting!P24*1.1</f>
        <v>28469.304271553719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02968-39A5-464C-91A2-0C6DD3D8B3BC}">
  <dimension ref="A1:P24"/>
  <sheetViews>
    <sheetView workbookViewId="0">
      <selection activeCell="I28" sqref="I28"/>
    </sheetView>
  </sheetViews>
  <sheetFormatPr defaultRowHeight="17" x14ac:dyDescent="0.45"/>
  <cols>
    <col min="1" max="1" width="20.4140625" bestFit="1" customWidth="1"/>
    <col min="2" max="16" width="12.33203125" bestFit="1" customWidth="1"/>
  </cols>
  <sheetData>
    <row r="1" spans="1:16" x14ac:dyDescent="0.45">
      <c r="A1" s="16" t="s">
        <v>22</v>
      </c>
      <c r="B1" s="15" t="s">
        <v>23</v>
      </c>
      <c r="C1" s="15"/>
      <c r="D1" s="15"/>
      <c r="E1" s="15" t="s">
        <v>27</v>
      </c>
      <c r="F1" s="15"/>
      <c r="G1" s="15"/>
      <c r="H1" s="15" t="s">
        <v>28</v>
      </c>
      <c r="I1" s="15"/>
      <c r="J1" s="15"/>
      <c r="K1" s="15" t="s">
        <v>29</v>
      </c>
      <c r="L1" s="15"/>
      <c r="M1" s="15"/>
      <c r="N1" s="15" t="s">
        <v>30</v>
      </c>
      <c r="O1" s="15"/>
      <c r="P1" s="15"/>
    </row>
    <row r="2" spans="1:16" x14ac:dyDescent="0.45">
      <c r="A2" s="16"/>
      <c r="B2" s="6" t="s">
        <v>24</v>
      </c>
      <c r="C2" s="6" t="s">
        <v>25</v>
      </c>
      <c r="D2" s="6" t="s">
        <v>26</v>
      </c>
      <c r="E2" s="6" t="s">
        <v>24</v>
      </c>
      <c r="F2" s="6" t="s">
        <v>25</v>
      </c>
      <c r="G2" s="6" t="s">
        <v>26</v>
      </c>
      <c r="H2" s="6" t="s">
        <v>24</v>
      </c>
      <c r="I2" s="6" t="s">
        <v>25</v>
      </c>
      <c r="J2" s="6" t="s">
        <v>26</v>
      </c>
      <c r="K2" s="6" t="s">
        <v>24</v>
      </c>
      <c r="L2" s="6" t="s">
        <v>25</v>
      </c>
      <c r="M2" s="6" t="s">
        <v>26</v>
      </c>
      <c r="N2" s="6" t="s">
        <v>24</v>
      </c>
      <c r="O2" s="6" t="s">
        <v>25</v>
      </c>
      <c r="P2" s="6" t="s">
        <v>26</v>
      </c>
    </row>
    <row r="3" spans="1:16" x14ac:dyDescent="0.45">
      <c r="A3" s="16"/>
      <c r="B3" s="1" t="s">
        <v>16</v>
      </c>
      <c r="C3" s="1" t="s">
        <v>17</v>
      </c>
      <c r="D3" s="1" t="s">
        <v>16</v>
      </c>
      <c r="E3" s="1" t="s">
        <v>18</v>
      </c>
      <c r="F3" s="1" t="s">
        <v>19</v>
      </c>
      <c r="G3" s="1" t="s">
        <v>16</v>
      </c>
      <c r="H3" s="1" t="s">
        <v>20</v>
      </c>
      <c r="I3" s="1" t="s">
        <v>16</v>
      </c>
      <c r="J3" s="1" t="s">
        <v>17</v>
      </c>
      <c r="K3" s="1" t="s">
        <v>21</v>
      </c>
      <c r="L3" s="1" t="s">
        <v>18</v>
      </c>
      <c r="M3" s="1" t="s">
        <v>18</v>
      </c>
      <c r="N3" s="1" t="s">
        <v>16</v>
      </c>
      <c r="O3" s="1" t="s">
        <v>16</v>
      </c>
      <c r="P3" s="1" t="s">
        <v>20</v>
      </c>
    </row>
    <row r="4" spans="1:16" x14ac:dyDescent="0.45">
      <c r="A4" s="2">
        <v>45383</v>
      </c>
      <c r="B4" s="3">
        <v>114064.5390625</v>
      </c>
      <c r="C4" s="3">
        <v>153522.515625</v>
      </c>
      <c r="D4" s="3">
        <v>99037.140625</v>
      </c>
      <c r="E4" s="3">
        <v>23745.703125</v>
      </c>
      <c r="F4" s="3">
        <v>31652.875</v>
      </c>
      <c r="G4" s="3">
        <v>18955.48046875</v>
      </c>
      <c r="H4" s="3">
        <v>21031.7109375</v>
      </c>
      <c r="I4" s="3">
        <v>24950.166015625</v>
      </c>
      <c r="J4" s="3">
        <v>16454.1015625</v>
      </c>
      <c r="K4" s="3">
        <v>27341.52734375</v>
      </c>
      <c r="L4" s="3">
        <v>36731.3046875</v>
      </c>
      <c r="M4" s="3">
        <v>21973.205078125</v>
      </c>
      <c r="N4" s="3">
        <v>36156.89453125</v>
      </c>
      <c r="O4" s="3">
        <v>47616.2109375</v>
      </c>
      <c r="P4" s="3">
        <v>28240.010523013301</v>
      </c>
    </row>
    <row r="5" spans="1:16" x14ac:dyDescent="0.45">
      <c r="A5" s="2">
        <v>45413</v>
      </c>
      <c r="B5" s="3">
        <v>116089.6328125</v>
      </c>
      <c r="C5" s="3">
        <v>123922.8359375</v>
      </c>
      <c r="D5" s="3">
        <v>128534.109375</v>
      </c>
      <c r="E5" s="3">
        <v>23936.69921875</v>
      </c>
      <c r="F5" s="3">
        <v>25261.685546875</v>
      </c>
      <c r="G5" s="3">
        <v>25748.283203125</v>
      </c>
      <c r="H5" s="3">
        <v>20740.7734375</v>
      </c>
      <c r="I5" s="3">
        <v>19651.7578125</v>
      </c>
      <c r="J5" s="3">
        <v>20901.51171875</v>
      </c>
      <c r="K5" s="3">
        <v>27537.98046875</v>
      </c>
      <c r="L5" s="3">
        <v>28631.6015625</v>
      </c>
      <c r="M5" s="3">
        <v>30133.3359375</v>
      </c>
      <c r="N5" s="3">
        <v>37798.4453125</v>
      </c>
      <c r="O5" s="3">
        <v>37646.77734375</v>
      </c>
      <c r="P5" s="3">
        <v>31817.730501396039</v>
      </c>
    </row>
    <row r="6" spans="1:16" x14ac:dyDescent="0.45">
      <c r="A6" s="2">
        <v>45444</v>
      </c>
      <c r="B6" s="3">
        <v>117830.4453125</v>
      </c>
      <c r="C6" s="3">
        <v>103381.265625</v>
      </c>
      <c r="D6" s="3">
        <v>119584</v>
      </c>
      <c r="E6" s="3">
        <v>23692.30078125</v>
      </c>
      <c r="F6" s="3">
        <v>22017.458984375</v>
      </c>
      <c r="G6" s="3">
        <v>24463.07421875</v>
      </c>
      <c r="H6" s="3">
        <v>20530.220703125</v>
      </c>
      <c r="I6" s="3">
        <v>17362.017578125</v>
      </c>
      <c r="J6" s="3">
        <v>19029.21875</v>
      </c>
      <c r="K6" s="3">
        <v>27301.26953125</v>
      </c>
      <c r="L6" s="3">
        <v>25586.38671875</v>
      </c>
      <c r="M6" s="3">
        <v>28253.87890625</v>
      </c>
      <c r="N6" s="3">
        <v>35642.23828125</v>
      </c>
      <c r="O6" s="3">
        <v>33020.01171875</v>
      </c>
      <c r="P6" s="3">
        <v>31763.479298389029</v>
      </c>
    </row>
    <row r="7" spans="1:16" x14ac:dyDescent="0.45">
      <c r="A7" s="2">
        <v>45474</v>
      </c>
      <c r="B7" s="3">
        <v>109528.171875</v>
      </c>
      <c r="C7" s="3">
        <v>149575.703125</v>
      </c>
      <c r="D7" s="3">
        <v>91436.5625</v>
      </c>
      <c r="E7" s="3">
        <v>21432.21875</v>
      </c>
      <c r="F7" s="3">
        <v>30160.80078125</v>
      </c>
      <c r="G7" s="3">
        <v>16798.986328125</v>
      </c>
      <c r="H7" s="3">
        <v>19597.5</v>
      </c>
      <c r="I7" s="3">
        <v>23462.32421875</v>
      </c>
      <c r="J7" s="3">
        <v>15429.4853515625</v>
      </c>
      <c r="K7" s="3">
        <v>23544.828125</v>
      </c>
      <c r="L7" s="3">
        <v>32356.486328125</v>
      </c>
      <c r="M7" s="3">
        <v>18599.9921875</v>
      </c>
      <c r="N7" s="3">
        <v>33865.4375</v>
      </c>
      <c r="O7" s="3">
        <v>43981.9296875</v>
      </c>
      <c r="P7" s="3">
        <v>24007.839065360251</v>
      </c>
    </row>
    <row r="8" spans="1:16" x14ac:dyDescent="0.45">
      <c r="A8" s="2">
        <v>45505</v>
      </c>
      <c r="B8" s="3">
        <v>115690.421875</v>
      </c>
      <c r="C8" s="3">
        <v>96476.2890625</v>
      </c>
      <c r="D8" s="3">
        <v>121199.421875</v>
      </c>
      <c r="E8" s="3">
        <v>22475.44921875</v>
      </c>
      <c r="F8" s="3">
        <v>20356.896484375</v>
      </c>
      <c r="G8" s="3">
        <v>23547.0546875</v>
      </c>
      <c r="H8" s="3">
        <v>20684.482421875</v>
      </c>
      <c r="I8" s="3">
        <v>16222.30859375</v>
      </c>
      <c r="J8" s="3">
        <v>21180.693359375</v>
      </c>
      <c r="K8" s="3">
        <v>26246.412109375</v>
      </c>
      <c r="L8" s="3">
        <v>23132.84765625</v>
      </c>
      <c r="M8" s="3">
        <v>27363.125</v>
      </c>
      <c r="N8" s="3">
        <v>33526.17578125</v>
      </c>
      <c r="O8" s="3">
        <v>30956.849609375</v>
      </c>
      <c r="P8" s="3">
        <v>31789.53128671294</v>
      </c>
    </row>
    <row r="9" spans="1:16" x14ac:dyDescent="0.45">
      <c r="A9" s="2">
        <v>45536</v>
      </c>
      <c r="B9" s="3">
        <v>109932.765625</v>
      </c>
      <c r="C9" s="3">
        <v>129629.5703125</v>
      </c>
      <c r="D9" s="3">
        <v>126904.15625</v>
      </c>
      <c r="E9" s="3">
        <v>22633.81640625</v>
      </c>
      <c r="F9" s="3">
        <v>27855.69140625</v>
      </c>
      <c r="G9" s="3">
        <v>23779.296875</v>
      </c>
      <c r="H9" s="3">
        <v>20046.076171875</v>
      </c>
      <c r="I9" s="3">
        <v>21163.63671875</v>
      </c>
      <c r="J9" s="3">
        <v>21530.02734375</v>
      </c>
      <c r="K9" s="3">
        <v>24928.71875</v>
      </c>
      <c r="L9" s="3">
        <v>29093.97265625</v>
      </c>
      <c r="M9" s="3">
        <v>24426.46875</v>
      </c>
      <c r="N9" s="3">
        <v>36715.2578125</v>
      </c>
      <c r="O9" s="3">
        <v>41532.9453125</v>
      </c>
      <c r="P9" s="3">
        <v>31763.479298389029</v>
      </c>
    </row>
    <row r="10" spans="1:16" x14ac:dyDescent="0.45">
      <c r="A10" s="2">
        <v>45566</v>
      </c>
      <c r="B10" s="3">
        <v>116555.0078125</v>
      </c>
      <c r="C10" s="3">
        <v>154820.84375</v>
      </c>
      <c r="D10" s="3">
        <v>110819.65625</v>
      </c>
      <c r="E10" s="3">
        <v>23690.83984375</v>
      </c>
      <c r="F10" s="3">
        <v>30764.9921875</v>
      </c>
      <c r="G10" s="3">
        <v>21105.400390625</v>
      </c>
      <c r="H10" s="3">
        <v>20721.814453125</v>
      </c>
      <c r="I10" s="3">
        <v>23896.802734375</v>
      </c>
      <c r="J10" s="3">
        <v>17624.49609375</v>
      </c>
      <c r="K10" s="3">
        <v>25416.453125</v>
      </c>
      <c r="L10" s="3">
        <v>33062.44921875</v>
      </c>
      <c r="M10" s="3">
        <v>22482.9375</v>
      </c>
      <c r="N10" s="3">
        <v>37735.61328125</v>
      </c>
      <c r="O10" s="3">
        <v>46495.9296875</v>
      </c>
      <c r="P10" s="3">
        <v>31036.623175016652</v>
      </c>
    </row>
    <row r="11" spans="1:16" x14ac:dyDescent="0.45">
      <c r="A11" s="2">
        <v>45597</v>
      </c>
      <c r="B11" s="3">
        <v>122299.40625</v>
      </c>
      <c r="C11" s="3">
        <v>108017.640625</v>
      </c>
      <c r="D11" s="3">
        <v>122000.578125</v>
      </c>
      <c r="E11" s="3">
        <v>24367.26171875</v>
      </c>
      <c r="F11" s="3">
        <v>22530.923828125</v>
      </c>
      <c r="G11" s="3">
        <v>24595.46875</v>
      </c>
      <c r="H11" s="3">
        <v>21052.75</v>
      </c>
      <c r="I11" s="3">
        <v>17805.728515625</v>
      </c>
      <c r="J11" s="3">
        <v>18798.3359375</v>
      </c>
      <c r="K11" s="3">
        <v>26031.1328125</v>
      </c>
      <c r="L11" s="3">
        <v>24573.9765625</v>
      </c>
      <c r="M11" s="3">
        <v>25229.853515625</v>
      </c>
      <c r="N11" s="3">
        <v>37805.00390625</v>
      </c>
      <c r="O11" s="3">
        <v>34465.81640625</v>
      </c>
      <c r="P11" s="3">
        <v>32053.35626792784</v>
      </c>
    </row>
    <row r="12" spans="1:16" x14ac:dyDescent="0.45">
      <c r="A12" s="2">
        <v>45627</v>
      </c>
      <c r="B12" s="3">
        <v>110663.6640625</v>
      </c>
      <c r="C12" s="3">
        <v>134721.125</v>
      </c>
      <c r="D12" s="3">
        <v>104509.4453125</v>
      </c>
      <c r="E12" s="3">
        <v>23625.921875</v>
      </c>
      <c r="F12" s="3">
        <v>29287.24609375</v>
      </c>
      <c r="G12" s="3">
        <v>19286.25</v>
      </c>
      <c r="H12" s="3">
        <v>21032.6953125</v>
      </c>
      <c r="I12" s="3">
        <v>21672.33203125</v>
      </c>
      <c r="J12" s="3">
        <v>17452.298828125</v>
      </c>
      <c r="K12" s="3">
        <v>25215.345703125</v>
      </c>
      <c r="L12" s="3">
        <v>29945.052734375</v>
      </c>
      <c r="M12" s="3">
        <v>21512.5703125</v>
      </c>
      <c r="N12" s="3">
        <v>36313.15234375</v>
      </c>
      <c r="O12" s="3">
        <v>41340.01171875</v>
      </c>
      <c r="P12" s="3">
        <v>31036.623175016652</v>
      </c>
    </row>
    <row r="13" spans="1:16" x14ac:dyDescent="0.45">
      <c r="A13" s="2">
        <v>45658</v>
      </c>
      <c r="B13" s="3">
        <f>Forecasting_Tuning!B14</f>
        <v>135002.11734375</v>
      </c>
      <c r="C13" s="3">
        <f>Forecasting_Tuning!C16</f>
        <v>174480.55625000002</v>
      </c>
      <c r="D13" s="3">
        <f>Forecasting_Tuning!D17</f>
        <v>141793.38890625001</v>
      </c>
      <c r="E13" s="3">
        <f>Forecasting_Tuning!E14</f>
        <v>26138.264999999999</v>
      </c>
      <c r="F13" s="3">
        <f>Forecasting_Tuning!F24</f>
        <v>35501.070234375002</v>
      </c>
      <c r="G13" s="3">
        <f>Forecasting_Tuning!G17</f>
        <v>27654.415820312501</v>
      </c>
      <c r="H13" s="3">
        <f>Forecasting_Tuning!H14</f>
        <v>21736.314453125</v>
      </c>
      <c r="I13" s="3">
        <f>Forecasting_Tuning!I24</f>
        <v>28596.962109375003</v>
      </c>
      <c r="J13" s="3">
        <f>Forecasting_Tuning!J17</f>
        <v>24620.21875</v>
      </c>
      <c r="K13" s="3">
        <f>Forecasting_Tuning!K14</f>
        <v>29613.521953125</v>
      </c>
      <c r="L13" s="3">
        <f>Forecasting_Tuning!L24</f>
        <v>38967.151953125001</v>
      </c>
      <c r="M13" s="3">
        <f>Forecasting!M13*1</f>
        <v>28856.484375</v>
      </c>
      <c r="N13" s="3">
        <f>Forecasting_Tuning!N14</f>
        <v>38219.188828124999</v>
      </c>
      <c r="O13" s="3">
        <f>Forecasting_Tuning!O16</f>
        <v>51560.222656250007</v>
      </c>
      <c r="P13" s="3">
        <f>Forecasting_Tuning!P14</f>
        <v>35258.691894720629</v>
      </c>
    </row>
    <row r="14" spans="1:16" x14ac:dyDescent="0.45">
      <c r="A14" s="2">
        <v>45689</v>
      </c>
      <c r="B14" s="3">
        <f>Forecasting_Tuning!B13</f>
        <v>107645.9790625</v>
      </c>
      <c r="C14" s="3">
        <f>Forecasting!C14*1.1</f>
        <v>135953.45156250001</v>
      </c>
      <c r="D14" s="3">
        <f>Forecasting!D14*1.03</f>
        <v>125137.830234375</v>
      </c>
      <c r="E14" s="3">
        <f>Forecasting_Tuning!E13</f>
        <v>21039.571875000001</v>
      </c>
      <c r="F14" s="3">
        <f>Forecasting!F14*1.07</f>
        <v>27862.38412109375</v>
      </c>
      <c r="G14" s="3">
        <f>Forecasting!G14*0.97</f>
        <v>23901.868515624999</v>
      </c>
      <c r="H14" s="3">
        <f>Forecasting_Tuning!H13</f>
        <v>17768.37109375</v>
      </c>
      <c r="I14" s="3">
        <f>Forecasting!I14*1.07</f>
        <v>22142.607167968752</v>
      </c>
      <c r="J14" s="3">
        <f>Forecasting!J14*1</f>
        <v>20623.3046875</v>
      </c>
      <c r="K14" s="3">
        <f>Forecasting_Tuning!K13</f>
        <v>25329.87466796875</v>
      </c>
      <c r="L14" s="3">
        <f>Forecasting!L14*1.1</f>
        <v>32479.467968750003</v>
      </c>
      <c r="M14" s="3">
        <f>Forecasting!M14*1</f>
        <v>28016.298828125</v>
      </c>
      <c r="N14" s="3">
        <f>Forecasting_Tuning!N13</f>
        <v>31194.165937500002</v>
      </c>
      <c r="O14" s="3">
        <f>Forecasting!O14*1.1</f>
        <v>40416.453515625006</v>
      </c>
      <c r="P14" s="3">
        <f>Forecasting_Tuning!P13</f>
        <v>34999.503551535643</v>
      </c>
    </row>
    <row r="15" spans="1:16" x14ac:dyDescent="0.45">
      <c r="A15" s="2">
        <v>45717</v>
      </c>
      <c r="B15" s="3">
        <f>Forecasting!B15*1.07</f>
        <v>113271.3703125</v>
      </c>
      <c r="C15" s="3">
        <f>Forecasting!C15*1.1</f>
        <v>131723.86562500001</v>
      </c>
      <c r="D15" s="3">
        <f>Forecasting!D15*1.03</f>
        <v>95172.362109374997</v>
      </c>
      <c r="E15" s="3">
        <f>Forecasting!E15*1.02</f>
        <v>22824.384609375</v>
      </c>
      <c r="F15" s="3">
        <f>Forecasting!F15*1.07</f>
        <v>26999.918144531253</v>
      </c>
      <c r="G15" s="3">
        <f>Forecasting!G15*0.97</f>
        <v>19494.559843750001</v>
      </c>
      <c r="H15" s="3">
        <f>Forecasting!H15*1</f>
        <v>18539.078125</v>
      </c>
      <c r="I15" s="3">
        <f>Forecasting!I15*1.07</f>
        <v>20197.528984375</v>
      </c>
      <c r="J15" s="3">
        <f>Forecasting!J15*1</f>
        <v>17592.17578125</v>
      </c>
      <c r="K15" s="3">
        <f>Forecasting!K15*1.03</f>
        <v>24741.794960937499</v>
      </c>
      <c r="L15" s="3">
        <f>Forecasting!L15*1.1</f>
        <v>30465.991015625001</v>
      </c>
      <c r="M15" s="3">
        <f>Forecasting!M15*1</f>
        <v>20995.60546875</v>
      </c>
      <c r="N15" s="3">
        <f>Forecasting!N15*1.02</f>
        <v>32310.619687500002</v>
      </c>
      <c r="O15" s="3">
        <f>Forecasting!O15*1.1</f>
        <v>37726.064062500001</v>
      </c>
      <c r="P15" s="3">
        <f>Forecasting!P15*1.1</f>
        <v>30953.223142924147</v>
      </c>
    </row>
    <row r="16" spans="1:16" x14ac:dyDescent="0.45">
      <c r="A16" s="2">
        <v>45748</v>
      </c>
      <c r="B16" s="3">
        <f>Forecasting!B16*1.07</f>
        <v>123379.07515625001</v>
      </c>
      <c r="C16" s="3">
        <f>Forecasting_Tuning!C13</f>
        <v>114878.74062500001</v>
      </c>
      <c r="D16" s="3">
        <f>Forecasting!D16*1.03</f>
        <v>94599.641875000001</v>
      </c>
      <c r="E16" s="3">
        <f>Forecasting!E16*1.02</f>
        <v>23918.0278125</v>
      </c>
      <c r="F16" s="3">
        <f>Forecasting!F16*1.07</f>
        <v>33845.209707031252</v>
      </c>
      <c r="G16" s="3">
        <f>Forecasting!G16*0.97</f>
        <v>17958.33560546875</v>
      </c>
      <c r="H16" s="3">
        <f>Forecasting!H16*1</f>
        <v>19671.890625</v>
      </c>
      <c r="I16" s="3">
        <f>Forecasting!I16*1.07</f>
        <v>26020.24119140625</v>
      </c>
      <c r="J16" s="3">
        <f>Forecasting!J16*1</f>
        <v>16749.171875</v>
      </c>
      <c r="K16" s="3">
        <f>Forecasting!K16*1.03</f>
        <v>27285.599238281251</v>
      </c>
      <c r="L16" s="3">
        <f>Forecasting_Tuning!L22</f>
        <v>32158.321679687502</v>
      </c>
      <c r="M16" s="3">
        <f>Forecasting!M16*1</f>
        <v>20905.87109375</v>
      </c>
      <c r="N16" s="3">
        <f>Forecasting!N16*1.02</f>
        <v>35773.109296875002</v>
      </c>
      <c r="O16" s="3">
        <f>Forecasting_Tuning!O13</f>
        <v>33377.145312500004</v>
      </c>
      <c r="P16" s="3">
        <f>Forecasting!P16*1.1</f>
        <v>26468.332147328612</v>
      </c>
    </row>
    <row r="17" spans="1:16" x14ac:dyDescent="0.45">
      <c r="A17" s="2">
        <v>45778</v>
      </c>
      <c r="B17" s="3">
        <f>Forecasting!B17*1.07</f>
        <v>122124.97664062501</v>
      </c>
      <c r="C17" s="3">
        <f>Forecasting!C17*1.1</f>
        <v>116724.128125</v>
      </c>
      <c r="D17" s="3">
        <f>Forecasting_Tuning!D22</f>
        <v>123269.51484375</v>
      </c>
      <c r="E17" s="3">
        <f>Forecasting!E17*1.02</f>
        <v>23122.134960937499</v>
      </c>
      <c r="F17" s="3">
        <f>Forecasting!F17*1.07</f>
        <v>22544.841484375</v>
      </c>
      <c r="G17" s="3">
        <f>Forecasting_Tuning!G13</f>
        <v>24588.103730468749</v>
      </c>
      <c r="H17" s="3">
        <f>Forecasting!H17*1</f>
        <v>20081.80078125</v>
      </c>
      <c r="I17" s="3">
        <f>Forecasting!I17*1.07</f>
        <v>17821.986875000002</v>
      </c>
      <c r="J17" s="3">
        <f>Forecasting_Tuning!J22</f>
        <v>21716.78515625</v>
      </c>
      <c r="K17" s="3">
        <f>Forecasting!K17*1.03</f>
        <v>27421.484804687501</v>
      </c>
      <c r="L17" s="3">
        <f>Forecasting!L17*1.1</f>
        <v>26664.614453125003</v>
      </c>
      <c r="M17" s="3">
        <f>Forecasting!M17*1</f>
        <v>32407.70703125</v>
      </c>
      <c r="N17" s="3">
        <f>Forecasting!N17*1.02</f>
        <v>35996.816015625001</v>
      </c>
      <c r="O17" s="3">
        <f>Forecasting!O17*1.1</f>
        <v>35918.602929687506</v>
      </c>
      <c r="P17" s="3">
        <f>Forecasting!P17*1.1</f>
        <v>34939.827228227936</v>
      </c>
    </row>
    <row r="18" spans="1:16" x14ac:dyDescent="0.45">
      <c r="A18" s="2">
        <v>45809</v>
      </c>
      <c r="B18" s="3">
        <f>Forecasting!B18*1.07</f>
        <v>124844.50703125</v>
      </c>
      <c r="C18" s="3">
        <f>Forecasting!C18*1.1</f>
        <v>133185.21562500001</v>
      </c>
      <c r="D18" s="3">
        <f>Forecasting!D18*1.03</f>
        <v>107581.00546875001</v>
      </c>
      <c r="E18" s="3">
        <f>Forecasting!E18*1.02</f>
        <v>23850.1440234375</v>
      </c>
      <c r="F18" s="3">
        <f>Forecasting!F18*1.07</f>
        <v>26391.639863281252</v>
      </c>
      <c r="G18" s="3">
        <f>Forecasting!G18*0.97</f>
        <v>20948.025273437499</v>
      </c>
      <c r="H18" s="3">
        <f>Forecasting!H18*1</f>
        <v>19712.140625</v>
      </c>
      <c r="I18" s="3">
        <f>Forecasting!I18*1.07</f>
        <v>21115.772890625001</v>
      </c>
      <c r="J18" s="3">
        <f>Forecasting!J18*1</f>
        <v>18671.69140625</v>
      </c>
      <c r="K18" s="3">
        <f>Forecasting!K18*1.03</f>
        <v>27387.3097265625</v>
      </c>
      <c r="L18" s="3">
        <f>Forecasting!L18*1.1</f>
        <v>31093.702148437504</v>
      </c>
      <c r="M18" s="3">
        <f>Forecasting!M18*1</f>
        <v>24419.0859375</v>
      </c>
      <c r="N18" s="3">
        <f>Forecasting!N18*1.02</f>
        <v>35249.821406249997</v>
      </c>
      <c r="O18" s="3">
        <f>Forecasting!O18*1.1</f>
        <v>40200.866406250003</v>
      </c>
      <c r="P18" s="3">
        <f>Forecasting!P18*1.1</f>
        <v>34852.790051735639</v>
      </c>
    </row>
    <row r="19" spans="1:16" x14ac:dyDescent="0.45">
      <c r="A19" s="2">
        <v>45839</v>
      </c>
      <c r="B19" s="3">
        <f>Forecasting!B19*1.07</f>
        <v>115568.53492187501</v>
      </c>
      <c r="C19" s="3">
        <f>Forecasting!C19*1.1</f>
        <v>161221.00156250002</v>
      </c>
      <c r="D19" s="3">
        <f>Forecasting!D19*1.03</f>
        <v>88486.358515625005</v>
      </c>
      <c r="E19" s="3">
        <f>Forecasting!E19*1.02</f>
        <v>21602.014218749999</v>
      </c>
      <c r="F19" s="3">
        <f>Forecasting!F19*1.07</f>
        <v>31739.512402343753</v>
      </c>
      <c r="G19" s="3">
        <f>Forecasting!G19*0.97</f>
        <v>15991.510937499999</v>
      </c>
      <c r="H19" s="3">
        <f>Forecasting!H19*1</f>
        <v>19333.75</v>
      </c>
      <c r="I19" s="3">
        <f>Forecasting!I19*1.07</f>
        <v>25022.0126953125</v>
      </c>
      <c r="J19" s="3">
        <f>Forecasting!J19*1</f>
        <v>16121.193359375</v>
      </c>
      <c r="K19" s="3">
        <f>Forecasting!K19*1.03</f>
        <v>24038.50814453125</v>
      </c>
      <c r="L19" s="3">
        <f>Forecasting!L19*1.1</f>
        <v>35715.373632812501</v>
      </c>
      <c r="M19" s="3">
        <f>Forecasting!M19*1</f>
        <v>17830.90625</v>
      </c>
      <c r="N19" s="3">
        <f>Forecasting!N19*1.02</f>
        <v>32859.238242187501</v>
      </c>
      <c r="O19" s="3">
        <f>Forecasting!O19*1.1</f>
        <v>46456.987500000003</v>
      </c>
      <c r="P19" s="3">
        <f>Forecasting!P19*1.1</f>
        <v>26408.622971896279</v>
      </c>
    </row>
    <row r="20" spans="1:16" x14ac:dyDescent="0.45">
      <c r="A20" s="2">
        <v>45870</v>
      </c>
      <c r="B20" s="3">
        <f>Forecasting!B20*1.07</f>
        <v>116443.21812500001</v>
      </c>
      <c r="C20" s="3">
        <f>Forecasting!C20*1.1</f>
        <v>100170.159375</v>
      </c>
      <c r="D20" s="3">
        <f>Forecasting!D20*1.03</f>
        <v>123936.50421875001</v>
      </c>
      <c r="E20" s="3">
        <f>Forecasting!E20*1.02</f>
        <v>22308.2506640625</v>
      </c>
      <c r="F20" s="3">
        <f>Forecasting!F20*1.07</f>
        <v>19235.897832031253</v>
      </c>
      <c r="G20" s="3">
        <f>Forecasting_Tuning!G22</f>
        <v>23397.7299609375</v>
      </c>
      <c r="H20" s="3">
        <f>Forecasting!H20*1</f>
        <v>19533.86328125</v>
      </c>
      <c r="I20" s="3">
        <f>Forecasting!I20*1.07</f>
        <v>15095.976923828126</v>
      </c>
      <c r="J20" s="3">
        <f>Forecasting!J20*1</f>
        <v>21262.265625</v>
      </c>
      <c r="K20" s="3">
        <f>Forecasting!K20*1.03</f>
        <v>26567.007265625001</v>
      </c>
      <c r="L20" s="3">
        <f>Forecasting!L20*1.1</f>
        <v>22952.458203125003</v>
      </c>
      <c r="M20" s="3">
        <f>Forecasting_Tuning!M22</f>
        <v>26628.154296875</v>
      </c>
      <c r="N20" s="3">
        <f>Forecasting!N20*1.02</f>
        <v>33656.43</v>
      </c>
      <c r="O20" s="3">
        <f>Forecasting!O20*1.1</f>
        <v>27910.074414062503</v>
      </c>
      <c r="P20" s="3">
        <f>Forecasting!P20*1.1</f>
        <v>35258.691894720629</v>
      </c>
    </row>
    <row r="21" spans="1:16" x14ac:dyDescent="0.45">
      <c r="A21" s="2">
        <v>45901</v>
      </c>
      <c r="B21" s="3">
        <f>Forecasting!B21*1.07</f>
        <v>123011.63046875001</v>
      </c>
      <c r="C21" s="3">
        <f>Forecasting!C21*1.1</f>
        <v>171057.94062500002</v>
      </c>
      <c r="D21" s="3">
        <f>Forecasting!D21*1.03</f>
        <v>89443.83203125</v>
      </c>
      <c r="E21" s="3">
        <f>Forecasting!E21*1.02</f>
        <v>24236.204062500001</v>
      </c>
      <c r="F21" s="3">
        <f>Forecasting_Tuning!F22</f>
        <v>28579.559980468752</v>
      </c>
      <c r="G21" s="3">
        <f>Forecasting!G21*0.97</f>
        <v>18333.596777343748</v>
      </c>
      <c r="H21" s="3">
        <f>Forecasting!H21*1</f>
        <v>20702.642578125</v>
      </c>
      <c r="I21" s="3">
        <f>Forecasting_Tuning!I22</f>
        <v>22145.764921875001</v>
      </c>
      <c r="J21" s="3">
        <f>Forecasting!J21*1</f>
        <v>16987.228515625</v>
      </c>
      <c r="K21" s="3">
        <f>Forecasting!K21*1.03</f>
        <v>26333.517128906249</v>
      </c>
      <c r="L21" s="3">
        <f>Forecasting!L21*1.1</f>
        <v>36268.787500000006</v>
      </c>
      <c r="M21" s="3">
        <f>Forecasting!M21*1</f>
        <v>19047.96484375</v>
      </c>
      <c r="N21" s="3">
        <f>Forecasting!N21*1.02</f>
        <v>35667.256406250002</v>
      </c>
      <c r="O21" s="3">
        <f>Forecasting!O21*1.1</f>
        <v>47964.653515625003</v>
      </c>
      <c r="P21" s="3">
        <f>Forecasting!P21*1.1</f>
        <v>29224.641529444241</v>
      </c>
    </row>
    <row r="22" spans="1:16" x14ac:dyDescent="0.45">
      <c r="A22" s="2">
        <v>45931</v>
      </c>
      <c r="B22" s="3">
        <f>Forecasting_Tuning!B23</f>
        <v>128678.65976562501</v>
      </c>
      <c r="C22" s="3">
        <f>Forecasting_Tuning!C24</f>
        <v>179164.37343750001</v>
      </c>
      <c r="D22" s="3">
        <f>Forecasting_Tuning!D13</f>
        <v>134408.02335937502</v>
      </c>
      <c r="E22" s="3">
        <f>Forecasting_Tuning!E23</f>
        <v>24272.055468750001</v>
      </c>
      <c r="F22" s="3">
        <f>Forecasting_Tuning!F21</f>
        <v>33044.4798046875</v>
      </c>
      <c r="G22" s="3">
        <f>Forecasting_Tuning!G20</f>
        <v>23821.127382812498</v>
      </c>
      <c r="H22" s="3">
        <f>Forecasting!H22*1</f>
        <v>21003.46875</v>
      </c>
      <c r="I22" s="3">
        <f>Forecasting_Tuning!I21</f>
        <v>26425.2257421875</v>
      </c>
      <c r="J22" s="3">
        <f>Forecasting_Tuning!J13</f>
        <v>22503.92578125</v>
      </c>
      <c r="K22" s="3">
        <f>Forecasting_Tuning!K23</f>
        <v>27173.057656249999</v>
      </c>
      <c r="L22" s="3">
        <f>Forecasting_Tuning!L16</f>
        <v>37847.846093750006</v>
      </c>
      <c r="M22" s="3">
        <f>Forecasting_Tuning!M20</f>
        <v>28426.734375</v>
      </c>
      <c r="N22" s="3">
        <f>Forecasting_Tuning!N23</f>
        <v>36758.600624999999</v>
      </c>
      <c r="O22" s="3">
        <f>Forecasting_Tuning!O24</f>
        <v>50180.276953125001</v>
      </c>
      <c r="P22" s="3">
        <f>Forecasting_Tuning!P23</f>
        <v>35258.691894720629</v>
      </c>
    </row>
    <row r="23" spans="1:16" x14ac:dyDescent="0.45">
      <c r="A23" s="2">
        <v>45962</v>
      </c>
      <c r="B23" s="3">
        <f>Forecasting_Tuning!B22</f>
        <v>118850.40046875001</v>
      </c>
      <c r="C23" s="3">
        <f>Forecasting!C23*1.1</f>
        <v>120414.44765625001</v>
      </c>
      <c r="D23" s="3">
        <f>Forecasting!D23*1.03</f>
        <v>122708.23726562501</v>
      </c>
      <c r="E23" s="3">
        <f>Forecasting_Tuning!E22</f>
        <v>23007.480585937501</v>
      </c>
      <c r="F23" s="3">
        <f>Forecasting!F23*1.07</f>
        <v>23500.639882812502</v>
      </c>
      <c r="G23" s="3">
        <f>Forecasting!G23*0.97</f>
        <v>22424.226972656248</v>
      </c>
      <c r="H23" s="3">
        <f>Forecasting!H23*1</f>
        <v>20993.130859375</v>
      </c>
      <c r="I23" s="3">
        <f>Forecasting!I23*1.07</f>
        <v>19231.13298828125</v>
      </c>
      <c r="J23" s="3">
        <f>Forecasting!J23*1</f>
        <v>19883.806640625</v>
      </c>
      <c r="K23" s="3">
        <f>Forecasting_Tuning!K22</f>
        <v>26443.705000000002</v>
      </c>
      <c r="L23" s="3">
        <f>Forecasting!L23*1.1</f>
        <v>26691.029492187503</v>
      </c>
      <c r="M23" s="3">
        <f>Forecasting!M23*1</f>
        <v>25201.90625</v>
      </c>
      <c r="N23" s="3">
        <f>Forecasting_Tuning!N22</f>
        <v>36399.421171875001</v>
      </c>
      <c r="O23" s="3">
        <f>Forecasting!O23*1.1</f>
        <v>36874.028125000004</v>
      </c>
      <c r="P23" s="3">
        <f>Forecasting_Tuning!P22</f>
        <v>34999.503551535643</v>
      </c>
    </row>
    <row r="24" spans="1:16" x14ac:dyDescent="0.45">
      <c r="A24" s="2">
        <v>45992</v>
      </c>
      <c r="B24" s="3">
        <f>Forecasting!B24*1.07</f>
        <v>122674.12070312501</v>
      </c>
      <c r="C24" s="3">
        <f>Forecasting_Tuning!C22</f>
        <v>145644.60625000001</v>
      </c>
      <c r="D24" s="3">
        <f>Forecasting!D24*1.03</f>
        <v>94778.049140625008</v>
      </c>
      <c r="E24" s="3">
        <f>Forecasting!E24*1.02</f>
        <v>24150.494179687499</v>
      </c>
      <c r="F24" s="3">
        <f>Forecasting_Tuning!F13</f>
        <v>22450.11931640625</v>
      </c>
      <c r="G24" s="3">
        <f>Forecasting!G24*0.97</f>
        <v>17530.29279296875</v>
      </c>
      <c r="H24" s="3">
        <f>Forecasting!H24*1</f>
        <v>21066.1640625</v>
      </c>
      <c r="I24" s="3">
        <f>Forecasting_Tuning!I13</f>
        <v>17671.833691406249</v>
      </c>
      <c r="J24" s="3">
        <f>Forecasting!J24*1</f>
        <v>16490.126953125</v>
      </c>
      <c r="K24" s="3">
        <f>Forecasting!K24*1.03</f>
        <v>26752.04314453125</v>
      </c>
      <c r="L24" s="3">
        <f>Forecasting!L24*1.1</f>
        <v>38967.151953125001</v>
      </c>
      <c r="M24" s="3">
        <f>Forecasting!M24*1</f>
        <v>19422.5078125</v>
      </c>
      <c r="N24" s="3">
        <f>Forecasting!N24*1.02</f>
        <v>34935.286874999998</v>
      </c>
      <c r="O24" s="3">
        <f>Forecasting_Tuning!O22</f>
        <v>42602.424218750006</v>
      </c>
      <c r="P24" s="3">
        <f>Forecasting!P24*1.1</f>
        <v>28469.304271553719</v>
      </c>
    </row>
  </sheetData>
  <mergeCells count="6">
    <mergeCell ref="N1:P1"/>
    <mergeCell ref="A1:A3"/>
    <mergeCell ref="B1:D1"/>
    <mergeCell ref="E1:G1"/>
    <mergeCell ref="H1:J1"/>
    <mergeCell ref="K1:M1"/>
  </mergeCells>
  <phoneticPr fontId="3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1832EF-A040-4F94-9FF3-A9301226A61C}">
  <dimension ref="A1"/>
  <sheetViews>
    <sheetView workbookViewId="0">
      <selection activeCell="AA45" sqref="AA45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8E16E-3555-41CF-A33C-D87B2BA6030F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9D198-623D-46C2-8BE0-5F427B2B4EE4}">
  <dimension ref="A1"/>
  <sheetViews>
    <sheetView workbookViewId="0">
      <selection activeCell="A48" sqref="A48"/>
    </sheetView>
  </sheetViews>
  <sheetFormatPr defaultRowHeight="17" x14ac:dyDescent="0.45"/>
  <sheetData/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21</vt:i4>
      </vt:variant>
    </vt:vector>
  </HeadingPairs>
  <TitlesOfParts>
    <vt:vector size="21" baseType="lpstr">
      <vt:lpstr>Evaluation</vt:lpstr>
      <vt:lpstr>Evaluation_Tuning</vt:lpstr>
      <vt:lpstr>Performance</vt:lpstr>
      <vt:lpstr>Forecasting</vt:lpstr>
      <vt:lpstr>Forecasting_Tuning</vt:lpstr>
      <vt:lpstr>Forecasting_TuningSorting</vt:lpstr>
      <vt:lpstr>경부선_전체</vt:lpstr>
      <vt:lpstr>경부선_주말</vt:lpstr>
      <vt:lpstr>경부선_주중</vt:lpstr>
      <vt:lpstr>경전선_전체</vt:lpstr>
      <vt:lpstr>경전선_주말</vt:lpstr>
      <vt:lpstr>경전선_주중</vt:lpstr>
      <vt:lpstr>동해선_전체</vt:lpstr>
      <vt:lpstr>동해선_주말</vt:lpstr>
      <vt:lpstr>동해선_주중</vt:lpstr>
      <vt:lpstr>전라선_전체</vt:lpstr>
      <vt:lpstr>전라선_주말</vt:lpstr>
      <vt:lpstr>전라선_주중</vt:lpstr>
      <vt:lpstr>호남선_전체</vt:lpstr>
      <vt:lpstr>호남선_주말</vt:lpstr>
      <vt:lpstr>호남선_주중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Kyungwon Kim</cp:lastModifiedBy>
  <dcterms:created xsi:type="dcterms:W3CDTF">2024-07-31T07:06:58Z</dcterms:created>
  <dcterms:modified xsi:type="dcterms:W3CDTF">2024-08-19T14:57:17Z</dcterms:modified>
</cp:coreProperties>
</file>